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67" activeTab="0"/>
  </bookViews>
  <sheets>
    <sheet name="całość" sheetId="1" r:id="rId1"/>
  </sheets>
  <definedNames>
    <definedName name="_xlnm.Print_Titles" localSheetId="0">'całość'!$3:$4</definedName>
  </definedNames>
  <calcPr fullCalcOnLoad="1"/>
</workbook>
</file>

<file path=xl/sharedStrings.xml><?xml version="1.0" encoding="utf-8"?>
<sst xmlns="http://schemas.openxmlformats.org/spreadsheetml/2006/main" count="1144" uniqueCount="775">
  <si>
    <t xml:space="preserve">Samorząd
Województwa (Terenowy Fundusz Ochrony Gruntów Rolnych)
80 000
</t>
  </si>
  <si>
    <t xml:space="preserve">10 000 PZU         7 600 gm.
Morąg
2 400 gm.
Miłomłyn
</t>
  </si>
  <si>
    <t xml:space="preserve">20 000
PZU
</t>
  </si>
  <si>
    <t xml:space="preserve">50 000
Związek   Gmin Regionu Ostródzko- Iławskiego
</t>
  </si>
  <si>
    <t xml:space="preserve">80 000
Gmina Morąg
</t>
  </si>
  <si>
    <t xml:space="preserve">608 190
EFRR ZPORR
</t>
  </si>
  <si>
    <t xml:space="preserve">19 000
Terenowy Fundusz Ochrony Gruntów Rolnych
</t>
  </si>
  <si>
    <t xml:space="preserve">243 483
SAPARD
</t>
  </si>
  <si>
    <t xml:space="preserve">749 954
EFRR ZPORR
</t>
  </si>
  <si>
    <t xml:space="preserve">289 475
SAPARD
</t>
  </si>
  <si>
    <t xml:space="preserve">627 728
SAPARD
</t>
  </si>
  <si>
    <t xml:space="preserve">10 000
Urząd Gminy w
Ostródzie
</t>
  </si>
  <si>
    <t xml:space="preserve">230 804
Program Aktywizacji Obszarów Wiejskich
</t>
  </si>
  <si>
    <t xml:space="preserve">156 646
Program Aktywizacji Obszarów Wiejskich
</t>
  </si>
  <si>
    <t xml:space="preserve">81 000
ARiMR Program Ochrony Gruntów Rolnych
</t>
  </si>
  <si>
    <t xml:space="preserve">101 970
ARiMR Program Ochrony Gruntów Rolnych
</t>
  </si>
  <si>
    <t>1 199 059 z Regionalnego Programu Operacyjnego Warmia i Mazury</t>
  </si>
  <si>
    <t xml:space="preserve">1 199 400 z
NPPDL oraz
143 933 Gmina Ostróda oraz 100 000 z FOGR
</t>
  </si>
  <si>
    <t>Opracowanie dokumentacji projektowej na przebudowę dr.powiatowej Nr 1233N Wirwajdy-Lipowo-Zajączki-Wygoda</t>
  </si>
  <si>
    <t xml:space="preserve">Razem długość wykonanych nawierzchni bitumicznych (remont, nakładki, przebudowy, rozbudowy)  </t>
  </si>
  <si>
    <t xml:space="preserve">Razem długość wykonanych chodników (remont, budowa) </t>
  </si>
  <si>
    <t xml:space="preserve">Wykaz zrealizowanych zadań w Zarządzie Dróg Powiatowych w Ostródzie                                                                </t>
  </si>
  <si>
    <t xml:space="preserve">1 733 665
 EFRR w ramach RPO WiM 2007-2013 247 666
Gmina Miejska Ostróda </t>
  </si>
  <si>
    <t>1 615 760
 EFRR w ramach RPO WiM 2007-2013
230 823 
udział Gminy Miejskiej Ostróda</t>
  </si>
  <si>
    <r>
      <t>61 987</t>
    </r>
    <r>
      <rPr>
        <sz val="8"/>
        <color indexed="8"/>
        <rFont val="Times New Roman"/>
        <family val="1"/>
      </rPr>
      <t xml:space="preserve">
RPOWiM na lata 2007-2013
</t>
    </r>
    <r>
      <rPr>
        <b/>
        <sz val="8"/>
        <color indexed="12"/>
        <rFont val="Times New Roman"/>
        <family val="1"/>
      </rPr>
      <t>8 855</t>
    </r>
    <r>
      <rPr>
        <sz val="8"/>
        <color indexed="8"/>
        <rFont val="Times New Roman"/>
        <family val="1"/>
      </rPr>
      <t xml:space="preserve">
udział Gminy Miejskiej Ostróda</t>
    </r>
  </si>
  <si>
    <t>Przebudowa i modernizacja infrastruktury technicznej i drogowej przy nabrzeżu jeziora Drwęckiego.
W ramach zadania przebudowano 2,5 km nawierzchni ulic - w tym; nawierzchnia bitumiczna 1,74 km, nawierzchnia z kostki 0,76 km</t>
  </si>
  <si>
    <t>Modernizacja dr. pow. Nr1207N Budwity- Jarnołtowo-dr. woj. 519 (Zalewo) odc. Jarnołtowo - Jarnołtówko</t>
  </si>
  <si>
    <t>Modernizacja dr. pow.Nr 1211NSambród– Morąg, w m. Chojnik</t>
  </si>
  <si>
    <t>Modernizacja dr.pow.Nr1213Ndr.Nr1211N (Rolnowo)– Kiełkuty– Dobrocin– Wenecja odc. Dobrocin - Kiełkuty</t>
  </si>
  <si>
    <t>Modernizacjadr.pow. Nr 1262N Gierzwałd- Kiersztanowo</t>
  </si>
  <si>
    <t>Naprawa ul.Ostródzkiej w m. Miłomłyn</t>
  </si>
  <si>
    <t>Przebudowa przepustu dr. pow. Nr 1233N Wirwajdy – Lipowo – Zajączki - Wygoda k/m Reszki</t>
  </si>
  <si>
    <t>Modernizacja ulicy pow.Nr3027N Mrongowiusza</t>
  </si>
  <si>
    <t>Przebudowa przepustu dr. pow.1963N dr nr 1232N – Dziadyk–Ryn– Glądy w m.Glądy</t>
  </si>
  <si>
    <t>Budowa chodnika przy ulicy Nr 3088N Warmińskiej</t>
  </si>
  <si>
    <t>Modernizacja dr. pow. Nr 1213Ndr.Nr 1211N (Rolnowo)– Kiełkuty– Dobrocin – Wenecja odc. Dobrocin - Stare Kiełkuty</t>
  </si>
  <si>
    <t>Modernizacja dr.pow.Nr1193N dr.1162N – Warkałki – dr. woj. 528 w m. Warkałki</t>
  </si>
  <si>
    <t>Nakładka bitumiczna Dr.pow.Nr 1259Ndr.1257N–Samin- Leszcz- Kalbornia k/m Ostrowite</t>
  </si>
  <si>
    <t>Nakładka bitumiczna dr. pow. Nr 1194N dr.1307N (Zalewo)- Miłomłyn w m. Bynowo</t>
  </si>
  <si>
    <t>Nakładka bitumiczna dr. pow. Nr 1195N Niebrzydowo Wielkie- Boguchwały w m. Boguchwały</t>
  </si>
  <si>
    <t>Remont przepustu dr. pow. 1211N Sambród-Morąg k/m Chojnik</t>
  </si>
  <si>
    <t>Ściek skarpowydr. pow. 1237N Ostróda- Brzydowo m. Ornowo</t>
  </si>
  <si>
    <t>Remont dr.pow. Nr 192-N dr. woj. 528 Stolno wm. Stolno</t>
  </si>
  <si>
    <t>Przebudowa mostu na przepust dr. Nr 1213N dr.Nr1211N (Rolnowo) – Kiełkuty – Dobrocin – Wenecja km 9+338 w m. Wola Kudypska</t>
  </si>
  <si>
    <t>Remont odwodnienia drogi pow. Nr1233 N Wirwajdy – Lipowo – Zajączki – Wygoda w km8+310 w m.Lipowo</t>
  </si>
  <si>
    <t>Nakładka bitumiczna w ciągu drogi powiatowej Nr 1266 N Samin – Stębark - Łodwigowo k/m Stebark</t>
  </si>
  <si>
    <t>Nakładka bitumiczna w ciągu drogi powiatowej   Nr 1203 N Wilamowo – Mostkowo – Jonkowo - Gutkowo odc. Ględy - Mostkowo</t>
  </si>
  <si>
    <t>Nakładka bitumiczna w ciągu  drogi pow. Nr 1237 N Ostróda - Brzydowo od drogi Nr 15 w kierunku m. Ornowo</t>
  </si>
  <si>
    <t>Remont nawierzchni chodnika w ciągu ulicy pow nr 3051 N i 3007N I Dywizji w Ostródzie</t>
  </si>
  <si>
    <t>Budowa chodnika w ciągu  drogi pow. Nr 1184 N Bajdy – Sadławki – Wielki Dwór w m. Wielki Dwór</t>
  </si>
  <si>
    <t>Cienka warstwa ścieralna „na gorąco” w ciągu drogi pow. Ostróda – Tułodziad w m. Kajkowo</t>
  </si>
  <si>
    <t>Budowa chodnika w ciągu  drogi pow. Nr 1230 N Ostróda – Lubajny – Stare Jabłonki – Mańki w m. Stare Jabłonki</t>
  </si>
  <si>
    <t>Remont dr.pow. Nr 1232 N Wirwajdy – Smykowo – Szyldak – Olsztynek w m. Kraplewo</t>
  </si>
  <si>
    <t>Remont przepustu w ciągu dr.Nr 1232N  k/mBrzydowo</t>
  </si>
  <si>
    <t>Przebudowa drogi powiatowej Nr1211N Sambród – Morąg</t>
  </si>
  <si>
    <t>192000 z Budżetu Państwa</t>
  </si>
  <si>
    <t>Remont dr.pow. Nr 1261 N Frygnowo – Łodwigowo  – dr. Nr 1264 N odc. Łodwigowo - Łogdowo i Nr 1266 N Samin– Stębark – Łodwigowo odc. Stębark - Łodwigowo</t>
  </si>
  <si>
    <t>Remont dr pow. Nr 1199 N Pieszkowo - Boguchwały - Zawroty w m. Boguchwały</t>
  </si>
  <si>
    <t>Remont osuwiska  w  m. Ornowo  dr.  Nr 1237 N</t>
  </si>
  <si>
    <t>Wykonanie nakładki bitumicznej w ciągu dr.Nr 1243 N Ostróda– Tułodziad odc. Ostróda - Lichtajny</t>
  </si>
  <si>
    <t>Wykonanie ścieku z kostki brukowej dr. Nr1190  N  w  m. Szymonowo</t>
  </si>
  <si>
    <t>Remont ścieku z kostki kamiennej  dr. Nr 1961 N w m. Kajkowo</t>
  </si>
  <si>
    <t>Wykonanie remontu  przepustu w ciągu dr. Nr1233N k/m Reszki</t>
  </si>
  <si>
    <t>Zmiana organizacji ruchu w rejonie I i II przejazdu PKP i ulic przyległych w mieście Ostróda</t>
  </si>
  <si>
    <t>Remont dr.pow. Nr 1232 N Wirwajdy – Smykowo – Szyldak – Olsztynek Odc. Brzydowo - Kraplewo</t>
  </si>
  <si>
    <t>Budowa chodników przy drodze pow.1266 N Samin – Stębark – Łodwigowo w m. Stębark</t>
  </si>
  <si>
    <t>Wykonanie nakładki bitumicznej dr nr1203N Wilnowo- Mostkowo- Jonkowo - Gutkowo odc.Ględy- Mostkowo</t>
  </si>
  <si>
    <t>Wykonanienakładki bitumicznej w ciągu  drogi  Nr1190N Mazanki – Plękity - Liksajny w m. Plękity</t>
  </si>
  <si>
    <t>Wykonanie nakładki bitumicznej w ciągu  drogi  Nr1219 N Bramka– Tarda – Miłomłyn – Samborowo w m. Słonecznik</t>
  </si>
  <si>
    <t>Remont przepustu w ciągu  drogi  nr 1924  N  w  m. Kitnowo</t>
  </si>
  <si>
    <t xml:space="preserve">Przebudowa drogi powiatowej Nr 1233N Wirwajdy – Lipowo – Zajączki – Wygoda Etap I km 0+950 – 2+016 m. Turznica i Etap II km 3+592 – 4+791 m. Reszki 
</t>
  </si>
  <si>
    <r>
      <t xml:space="preserve">797 927,00
</t>
    </r>
    <r>
      <rPr>
        <b/>
        <sz val="8"/>
        <rFont val="Times New Roman"/>
        <family val="1"/>
      </rPr>
      <t>PRGiPID
2016-2019</t>
    </r>
    <r>
      <rPr>
        <b/>
        <sz val="8"/>
        <color indexed="18"/>
        <rFont val="Times New Roman"/>
        <family val="1"/>
      </rPr>
      <t xml:space="preserve">
445 369,00
</t>
    </r>
    <r>
      <rPr>
        <b/>
        <sz val="8"/>
        <rFont val="Times New Roman"/>
        <family val="1"/>
      </rPr>
      <t>Gmina Ostróda</t>
    </r>
  </si>
  <si>
    <t>Remont drogi powiatowej nr 1235N Smykówko - Klonowo wraz z chodnikiem, na odcinku Naprom - Pietrzwałd 
na odcinku w km 1+630-3+065 i w km 3+225-3+800</t>
  </si>
  <si>
    <t>Remont chodnika, na dl. 50 m (100m2) oraz wymiana krawężników (200 m) w ciągach ulic powiatowych Pasłęcka i Ostródzka w Miłomłynie</t>
  </si>
  <si>
    <t>Wzmocnienie nawierzchni drogi powiatowej Nr 1203N Wilnowo – Mostkowo – Jonkowo – Gutkowo na dł. 2,55 km (w km 2+975-5+525) wraz z budową ciągu pieszego dł. 94 mb w m. Ględy</t>
  </si>
  <si>
    <r>
      <t>Umocnienie skarpy elementami betonowymi i brukowcem w celu odwodnienia korony dróg na obiektach mostowych w ciągu dr.pow. Nr 1215N Morąg – Wola Kudypska w km 0+795 k/m. Morąg (brukowanie skarp – 2m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plantowanie skarp – 20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ułożenie ścieków – 12mb)</t>
    </r>
  </si>
  <si>
    <r>
      <t>Umocnienie skarpy elementami betonowymi i brukowcem w celu odwodnienia korony dróg na obiektach mostowych w ciągu dr.pow.Nr 1195N Niebrzydowo Wlk. – Boguchwały k/m. Naryjski Młyn i w ciągu dr.pow.Nr 1162N ul. Daszyńskiego (brukowanie skarp – 12m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plantowanie skarp – 10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ułożenie ścieków – 17mb)</t>
    </r>
  </si>
  <si>
    <t xml:space="preserve">Konserwacje cząstkowe nawierzchni bitumicznych grysami na sucho z użyciem emulsji asfaltowej bez pionowego obcinania krawędzi uszkodzonego miejsca </t>
  </si>
  <si>
    <t>Przełożenie nawierzchni chodników i zatoki autobusowej oraz ułożenie warstwy wyrównawczej w ciągu ul. Grunwaldzkiej w km 0+398-0+910. W ramach zawartego porozumienia firma BUDIMEX  wykonała warstwę ścieralną</t>
  </si>
  <si>
    <t>Naprawa przepustu w ciągu  drogi  Nr 1189N Strużyna – Jurki- Maliniak w m. Maliniak</t>
  </si>
  <si>
    <t>Remont przepustu w ciągu drogi nr 1237N w m.Brzydowo</t>
  </si>
  <si>
    <t>Przebudowa i modernizacja infrastruktury technicznej i drogowej przy nabrzeżu jeziora Drwęckiego.</t>
  </si>
  <si>
    <t>Przebudowa drogi powaitowej Nr 1179 N Drulity - Marzewo - Sambród - Małdyty</t>
  </si>
  <si>
    <t>Remont przepustu w ciągu drogi nr1228N  w m. Zwierzewo</t>
  </si>
  <si>
    <t xml:space="preserve">Wykonanie obustronnego ścięcia zawyżonych poboczy w ciągu drogi powiatowej Nr 1199N Pieszkowo – Boguchwały – Zawroty
w km 0+000-4+424,8 na odc. od skrzyż. Z dr.pow. Nr 1201N w m. Pieszkowo - za m. Książnik
(11.062 m2)
</t>
  </si>
  <si>
    <t>Przebudowa drogi gminnej Dzieśnity - Szymonówko w ramach zadania przebudowano odcinek drogi powiatowej Nr 1190 N Mazanki - Plekity - Liksajny o dł. 341 mb.</t>
  </si>
  <si>
    <t>Remont drogi powiatowej Nr1230 N Ostróda– Lubajny – Stare Jabłonki - Mańki odc. Lubajny - Idzbark Kolonia</t>
  </si>
  <si>
    <t>Remont drogi powiatowej Nr1219 N Bramka– Tarda – Miłomłyn – Samborowo odc. Liwa - Boguszewo</t>
  </si>
  <si>
    <t>Naprawa zaniżeń nawierzchni w ciągu drogi  Nr1924 Szczepankowo - Gierzwałd - Pacółtowo w m. Szczepankowo</t>
  </si>
  <si>
    <t>Przebudowa mostu przez rzekę Drwęcę w ciągu ulicy Pułaskiego w Ostródzie</t>
  </si>
  <si>
    <t>49 925
EKOWIZAX
za przejazd pojazdów nienormatywnych</t>
  </si>
  <si>
    <t>256 480,00
udział Gminy Grunwald
300 000,00
SIEMENS za przejazd pojazdów nienormatywnych</t>
  </si>
  <si>
    <t>229 346
dofinansowanie ze środków przeznaczonych na ochronę środowiska</t>
  </si>
  <si>
    <t>3 716 496
EFRR w ramach RPOWiM na lata 2007-2013</t>
  </si>
  <si>
    <t>Naprawa odwodnienia w ciągu  drogi Nr1217N Morąg– Bożęcin odc.Morąg - Raj</t>
  </si>
  <si>
    <t>Remont przepustu drogowego na rzece Fiugajka w ciągu drogi nr 1928N dr. woj.526– Połowite– Jarnołtowo– Zajezierze w m. Jarnołtowo</t>
  </si>
  <si>
    <t>Naprawa przepustu w ciągu  drogi  nr 1191 N Markowo – Zbożne k/m Złotna</t>
  </si>
  <si>
    <t>Regulacja skarp przydrożnych wraz z usunięciemkarp w m. Idzbark, w m. Smykowo i m. Pacółtówko</t>
  </si>
  <si>
    <t>Remont nawierzchni brukowcowej drogi Nr 1239N Smykowo –Naprom w m. Naprom</t>
  </si>
  <si>
    <t>Remont drogi powiatowej Nr1233 N Wirwajdy – Lipowo – Zajączki - Wygoda k/m Turznica</t>
  </si>
  <si>
    <t>Wykonanie nakładki bitumicznej w ciągu drogi Nr 1207 N Budwity - Jarnołtowo w m. Jarnótówko</t>
  </si>
  <si>
    <t>Nakładka bitumiczna w ciągu drogi Nr 1219 N Bramka – Tarda – Miłomłyn – Samborowo w miejscowości Bożęcin</t>
  </si>
  <si>
    <t>Budowa zatoki postojowej w ciągu drogi pow. Nr 1219 N Bramka – Tarda – Miłomłyn - Samborowo w m. Słonecznik</t>
  </si>
  <si>
    <t>Przebudowa drogi powiatowej Nr 1219 N Bramka – Tarda – Miłomłyn - Samborowo odc. Miłomłyn - Liwa</t>
  </si>
  <si>
    <t xml:space="preserve"> ROK 2010</t>
  </si>
  <si>
    <t xml:space="preserve"> ROK 2011</t>
  </si>
  <si>
    <t>ROK 2012</t>
  </si>
  <si>
    <t>ROK 2002</t>
  </si>
  <si>
    <t>Modernizacja dr. pow. Nr 1211N Sambród – Morąg w m. Chojnik</t>
  </si>
  <si>
    <t>ROK 2008</t>
  </si>
  <si>
    <t>Nakładka bitumiczna w ciągu drogi powiatowej nr 1194 N Dr. Nr 1307 N (Zalewo) – Miłomłyn w m. Bynowo</t>
  </si>
  <si>
    <t>Przebudowa drogi powiatowej Nr 1965 N Zawroty - Szeląg</t>
  </si>
  <si>
    <t>Przebudowa drogi powaitowej Nr 1211 N Sambród - Morąg</t>
  </si>
  <si>
    <t>Remont chodnika w ciągu drogi Nr 1235 N Smykówko – Klonowo w m. Pietrzwałd</t>
  </si>
  <si>
    <r>
      <t>17</t>
    </r>
    <r>
      <rPr>
        <b/>
        <sz val="8"/>
        <color indexed="8"/>
        <rFont val="Times New Roman"/>
        <family val="2"/>
      </rPr>
      <t xml:space="preserve">.
</t>
    </r>
  </si>
  <si>
    <t>Nakładka bitumiczna w ciągu ulicy pow. Nr 3076 N Mickiewicza w Morągu</t>
  </si>
  <si>
    <t>Przebudowa mostu nad śluzą w ciągu ul. Mickiewicza w Ostródzie</t>
  </si>
  <si>
    <t>Aktualizacja dok. Na przebudowę mostu ul. Daszyńskiego w Miłakowie</t>
  </si>
  <si>
    <t>Przebudowa ulicy powiatowej Bema w Morągu</t>
  </si>
  <si>
    <t>Przebudowa drogi powiatowej nr 1192 w m. Winiec</t>
  </si>
  <si>
    <t>Budowa zatoki autobusowej oraz remont chodnika w ciągu nr 1228 N dr. nr 1245 N Zwierzewo – Lubajny w m. Zwierzewo</t>
  </si>
  <si>
    <t>Razem rok 2006</t>
  </si>
  <si>
    <t>Przebudowa dr.pow.1230N Ostróda- Lubajny-Stare Jabłonki–Mańki w m. Stare Jabłonki</t>
  </si>
  <si>
    <t>Przebudowa przepustu w ciągu dr.Nr 1259N dr.1257N-Samin- Leszcz-dr. woj.542 w m. Leszcz</t>
  </si>
  <si>
    <t>Remont drogi gruntowej Nr 1257N dr.1235N - Marwałd – Jabłonowo k/m Janowo</t>
  </si>
  <si>
    <t>Doziarnienie i naprawa odwodnienia w ciągu dr.Nr1215N   Morąg- Wola Kudypska odc. Kudypy - Wola Kudypska</t>
  </si>
  <si>
    <t>Naprawa ulicy powiatowej Nr 3051N Drwęckiej w Ostródzie</t>
  </si>
  <si>
    <t>Remont mostu nad rzeką Grabiczek w ciągu dr. Nr1232N Wirwajdy- Smykowo- Szyldak-Olszt.</t>
  </si>
  <si>
    <t>Nakładka bitumiczna w m. Lewałd Wielki dr.Nr 1224 N Rumienica Lewałd Wlk– dr.1255N (Dąbrówno)</t>
  </si>
  <si>
    <t>Remont drogi w m.Raciszewo dr.Nr 1401N dr. woj. Nr 593–Raciszewo- Kalisty- Gołogóra</t>
  </si>
  <si>
    <t>Naprawa ulicy Sienkiewicza w Morągu</t>
  </si>
  <si>
    <t>Nakładka bitumiczna ul. Warmińska w Morągu</t>
  </si>
  <si>
    <t>Nakładka bitumiczna w m. Żabi Róg dr. Nr 1199N Pieszkowo– Boguchwały- Zawroty</t>
  </si>
  <si>
    <t>Budowa
chodnika  w  m. Bynowo</t>
  </si>
  <si>
    <t>Materiały na chodniki i zatoki autobusowe wm. Gierzwałd i w m. Wierzbica</t>
  </si>
  <si>
    <t>Naprawa nawierzchni  dr. Nr 1263N Brzeźno Mazurskie- Grzybiny- Myślęta-Turza Wlk k/m Brzeźno</t>
  </si>
  <si>
    <t>Naprawa odw. dr. Nr1918N dr. Nr1213N Kamionka- Królewo-dr.woj. 527 w m. Królewo</t>
  </si>
  <si>
    <t>Naprawa odwodnienia drogi pow. Nr 1266 N Samin –Stębark– Łodwigowo w m. Samin</t>
  </si>
  <si>
    <r>
      <t xml:space="preserve">Nakładka bitumiczna w ciągu drogi powiatowej Nr 1194N dr. Nr 1307N (Zalewo) – Miłomłyn w km 13+680-13+953 i w km 16+824-17+416, dł. 0,865 km
</t>
    </r>
    <r>
      <rPr>
        <b/>
        <sz val="9"/>
        <color indexed="17"/>
        <rFont val="Times New Roman"/>
        <family val="1"/>
      </rPr>
      <t>(zadanie wykonane ze środków niewygasających z 2014r.)</t>
    </r>
  </si>
  <si>
    <r>
      <t xml:space="preserve">Naprawa przepustu drogowego w ciągu drogi powiatowej Nr 1227N Dr. kraj. Nr 7- Jaśkowo w km 0+880 
</t>
    </r>
    <r>
      <rPr>
        <b/>
        <sz val="9"/>
        <color indexed="17"/>
        <rFont val="Times New Roman"/>
        <family val="1"/>
      </rPr>
      <t>(zadanie wykonane ze środków niewygasających z 2014r.)</t>
    </r>
  </si>
  <si>
    <r>
      <t xml:space="preserve">Poprawa odwodnienia w ciągu ulicy powiatowej nr 1178N
Przemysłowej w Morągu
</t>
    </r>
    <r>
      <rPr>
        <b/>
        <sz val="9"/>
        <color indexed="17"/>
        <rFont val="Times New Roman"/>
        <family val="1"/>
      </rPr>
      <t>(zadanie wykonane ze środków niewygasających z 2014r.)</t>
    </r>
    <r>
      <rPr>
        <sz val="8"/>
        <rFont val="Times New Roman"/>
        <family val="1"/>
      </rPr>
      <t xml:space="preserve">
</t>
    </r>
  </si>
  <si>
    <r>
      <t xml:space="preserve">Nakładka bitumiczna na dr.pow.Nr  1230N Ostróda–Lubajny– Stare Jabłonki– Mańki w m. Lubajny w km 2+705-3034,5 dł.329,5m w-wa ścieralna gr. 5 cm 
Zadanie w całości finansowane przez firmę FRANK
NORAGER, Koszalin   
</t>
    </r>
    <r>
      <rPr>
        <b/>
        <sz val="9"/>
        <color indexed="17"/>
        <rFont val="Times New Roman"/>
        <family val="1"/>
      </rPr>
      <t>(zadanie wykonane ze środków niewygasających z 2014r.)</t>
    </r>
  </si>
  <si>
    <t xml:space="preserve">Naprawa odwodnienia w ciągu dr.pow. nr 1243N Ostróda - Tułodziad w m. Kajkowo w km 2+030-2+100, dł. 70 m i w km 2+108-2+181, dł. 73 mb i w km 2+361-2+463
na odcinkach dł. 15 m, 20 m, 8 m i 29m  (łącznie 0,215m)            </t>
  </si>
  <si>
    <t>Wykonanie umocnienia poboczy kostką kamienną na dr. pow. Nr 1245N Warlity Wielkie – Ostróda w km 2+340-2+375 na odc. Warlity Wlk.-Międzylesie (35 m2)</t>
  </si>
  <si>
    <t>Wykonanie ścinki poboczy oraz regulacja skarp i rowów w ciągu drogi powiatowej Nr 1233N Wirwajdy – Lipowo – Zajączki – Wygoda w km 8+393-18+788 na odc. Lipowo - Wygoda</t>
  </si>
  <si>
    <t>Remont drogi powiatowej Nr 1243N Ostróda – Tułodziad na odcinku od skrzyżowania z ulicą powiatową nr 3015N Kopernika do skrzyżowania z dr. kr. nr 16 (ul. Jagiełły) w m. Ostróda – na dł. 225 m</t>
  </si>
  <si>
    <r>
      <t xml:space="preserve"> Konserwacja – cienki dywanik na gorąco w ciągu drogi powiatowej Nr 1229N Bynowo – Karnity w km 0+035-1+480 na dł. 1,445 km, gr. 2 cm (odc. Za m. Miłomłyn i za m. Bynowo)
</t>
    </r>
    <r>
      <rPr>
        <b/>
        <sz val="9"/>
        <color indexed="17"/>
        <rFont val="Times New Roman"/>
        <family val="1"/>
      </rPr>
      <t>(zadanie wykonane ze środków niewygasających z 2014r.)</t>
    </r>
  </si>
  <si>
    <t>Wykonanie umocnienia poboczy kostką kamienną na drodze powiatowej Nr 1219N Bramka – Tarda – Miłomłyn – Samborowo
w km 24+550-24+595 (45 m2) 
w m. Liwa</t>
  </si>
  <si>
    <t xml:space="preserve">Pobocza z destruktu w ciągu drogi powiatowej nr 1219N Bramka – Tarda – Miłomłyn – Samborowo na odcinku Boguszewo – granica powiatu
na dł. 2,2 km 
(1760 m2) 
</t>
  </si>
  <si>
    <t xml:space="preserve">Utwardzenie poboczy brukowcem na podbudowie betonowej w ciągu drogi powiatowej Nr 1965N Zawroty – Szeląg w km 0+390-0+430  (40m2) na odc. Zawroty-Ruś   </t>
  </si>
  <si>
    <t xml:space="preserve">Utwardzenie poboczy brukowcem na podbudowie betonowej w ciągu drogi powiatowej Nr 1965N Zawroty – Szeląg w km 8+045-8+079 na odc. Białka - Szeląg (34m2)    </t>
  </si>
  <si>
    <t>Naprawa odwodnienia drogi pow. Nr1233 N Wirwajdy – Lipowo – Zajączki – Wygoda w m. Turznica</t>
  </si>
  <si>
    <t>Wykonanie nakładki bitumicznejdr. Nr 1194 N – dr. Nr1307N (Zalewo)– Miłomłyn k/m Bynowo</t>
  </si>
  <si>
    <t>Wykonanie nakładki bitumicznej w ciągu drogi Nr1235 N Smykówko - Klonowo w m. Wysoka Wieś</t>
  </si>
  <si>
    <t>Wykonanie nakładki bitumicznej w ciągu dr. Nr1233 N Wirwajdy – Lipowo –Zajączki-Wygoda odc. Turznica - Reszki</t>
  </si>
  <si>
    <t>Naprawa odwodnienia drogi powiatowej Nr1224 N Rumienica – Lewałd Wielki– dr. nr 1255 N (Dąbrówno) w m. Lewałd W.</t>
  </si>
  <si>
    <t>Remont przepustu dr. pow. 1162N Godkowo- Ząbrowiec- Gudniki- Miłakowo m. Miłakowo</t>
  </si>
  <si>
    <t>Przebudowa drogi Nr 1237 N Ostróda - Brzydowo - likwidacja osuwiska w m. Ornowo</t>
  </si>
  <si>
    <t>Nakładka bitumiczna w m. Zwierzewo dr. 1228N dr.1245N- Zwierzewo- Lubajny</t>
  </si>
  <si>
    <t>Nakładka bitumiczna w m. Kajkowo dr. Nr 1243N Ostróda – Tułodziad</t>
  </si>
  <si>
    <t>Przebudowa mostu nad rzeką Drwęcą w Ostródzie w ciągu ulicy powiatowej Nr 3051N Drwęckiej</t>
  </si>
  <si>
    <r>
      <t>886 200    z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NPPDL oraz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432 849</t>
    </r>
    <r>
      <rPr>
        <b/>
        <sz val="8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Miasto Ostróda</t>
    </r>
  </si>
  <si>
    <t>179 300
Rezerwa subwencji ogólnej Budżetu Państwa</t>
  </si>
  <si>
    <t>643 987 z
Regionalnego Programu Operacyjnego Warmia i Mazury</t>
  </si>
  <si>
    <t>Remont skrzyżowania dr.pow.Nr 1228N dr. Nr 1245N Zwierzewo-Lubajny z dr. gm. w m. Zwierzewo</t>
  </si>
  <si>
    <t>ROK 1999</t>
  </si>
  <si>
    <t>Razem rok 2015</t>
  </si>
  <si>
    <t>Tylko bieżące utrzymanie. Nie wystąpiły ważniejsze zadania</t>
  </si>
  <si>
    <t>Modernizacja ulicy powiatowej Nr 3027N Mrongowiusza</t>
  </si>
  <si>
    <t>Odnowa ulicy pow. Nr 1245N Plebiscytowej</t>
  </si>
  <si>
    <t>Odnowa ulicy pow. Nr 3013N Kilińskiego</t>
  </si>
  <si>
    <t>Odnowa ulicy pow. Nr 1178N Przemysłowej</t>
  </si>
  <si>
    <t>Odnowa ulicy pow. Nr 3088N Warmińskiej</t>
  </si>
  <si>
    <t>Przebudowa mostu dr. pow. Nr 1585N Mielno-Rączki- (dr. Nr. 1264N) m. Mielno</t>
  </si>
  <si>
    <t>Modernizacja drogi powiatowej Nr 1261N Frygnowo–Łodwigowo–dr. Nr 1264 N w m. Osiekowo</t>
  </si>
  <si>
    <t>Modernizacja dr. Nr 1219N Bramka–Tarda–Miłomłyn– Samborowo  w m. Liwa</t>
  </si>
  <si>
    <t>Naprawa chodnika w m.Pietrzwałd</t>
  </si>
  <si>
    <t>Naprawa mostu w ciągu dr.1194N dr.1307N (Zalewo)- Miłomłyn w m. Miłomłyn</t>
  </si>
  <si>
    <t>Naprawa dr.1235N Smykówko- Klonowo w m. Naprom</t>
  </si>
  <si>
    <t>Razem rok 2000</t>
  </si>
  <si>
    <t>Odnowa dr. Nr 1243N Ostróda- Tułodziad w m. Kajkowo w km 1+700-2+900</t>
  </si>
  <si>
    <t>Modernizacja drogi pow.  Nr1211N Sambród – Morąg w m. Chojnik</t>
  </si>
  <si>
    <t>Przebudowa mostu dr.  pow. Nr 1213Ndr. Nr1211N (Rolnowo)–Kiełkuty–Dobrocin–Wenecja w m. Dobrocin</t>
  </si>
  <si>
    <t>Wykonanie zjazdów do posesji w m. Liwa   w   ciągu dr. Nr 1219N Bramka  –Tarda
–Miłomłyn–Samborowo</t>
  </si>
  <si>
    <t>Remont dr. Nr 1260 dr. 1253N (Pacółtowo)-Olsztynek k/m Pacółtówko</t>
  </si>
  <si>
    <t>Razem rok 2001</t>
  </si>
  <si>
    <t>Modernizacja dr. pow.Nr 1193Ndr.1162N– Warkałki–dr. woj. 528 w m. Warkałki</t>
  </si>
  <si>
    <t>Przebudowa przepustu w ciągu dr.Nr 1232N Wirwajdy- Smykowo- Szyldak- Olsztynek w m. Brzydowo</t>
  </si>
  <si>
    <t>Likwidacja osuwiska w m. Mysłaki w ciągu dr. Nr 1201N Miłakowo- Kalisty-dr.  woj.530–Brzydowo-Boguchwały</t>
  </si>
  <si>
    <t>Powierzchniowe utrwalenie dr. Nr 1241N Lichtajny- Grabin odc. Grabin - Grabinek</t>
  </si>
  <si>
    <t>Remont przepustu w ciągu dr. Nr 1401N dr. woj.593-Raciszewo- Kalisty- Gołogóra w m. Wojciechy</t>
  </si>
  <si>
    <t>Remont chodnika ul. Mickiewicza i Pułaskiego w Morągu</t>
  </si>
  <si>
    <t>Razem rok 2002</t>
  </si>
  <si>
    <t>ROK 2003</t>
  </si>
  <si>
    <t>Razem rok 2003</t>
  </si>
  <si>
    <t>ROK 2004</t>
  </si>
  <si>
    <t>Budowa chodnika w ciągu dr.Nr 1215N Weneckiej m. Morąg</t>
  </si>
  <si>
    <t>Razem rok 2004</t>
  </si>
  <si>
    <t>ROK 2005</t>
  </si>
  <si>
    <t>Przebudowa  dr.pow.1230N Ostróda- Lubajny-Stare Jabłonki–Mańki w m. Stare Jabłonki</t>
  </si>
  <si>
    <t>Naprawa chodnika ul. Drwęcka w Ostródzie</t>
  </si>
  <si>
    <t>Budowa ciągu pieszo- rowerowego w ciągu ulicy Wróblewskiego w Morągu</t>
  </si>
  <si>
    <t>Remont chodnika w ciągu ulicy Warmińskiej w Morągu</t>
  </si>
  <si>
    <t>Remont mostu nad  rzeką  Iłgą w  m. Boguszewo dr. Nr 1219N Bramka–Tarda-Miłomłyn–Samborowo</t>
  </si>
  <si>
    <t>Materiał na chodnik w m.Mielno</t>
  </si>
  <si>
    <t>Materiał na chodnik w Marwałdzie</t>
  </si>
  <si>
    <t>Remont dr.Nr1190 Mazanki-Plękity- Liksajny k/m Klonowy Dwór</t>
  </si>
  <si>
    <t>Remont przepustu w ciągu dr. Nr 1239N Smykowo- Naprom k/m Smykowo</t>
  </si>
  <si>
    <t>Naprawa chodnika ul. Mickiewicza w Morągu</t>
  </si>
  <si>
    <t>Razem rok 2005</t>
  </si>
  <si>
    <t>ROK 2006</t>
  </si>
  <si>
    <t>Remont mostu drogowego w m. Pietrzwałd</t>
  </si>
  <si>
    <t>Podwójne powierzchniowe utrwalenie nawierzchni w ciągu drogi powiatowej Nr 1243N Ostróda-Tułodziad k/m Durąg</t>
  </si>
  <si>
    <t>Nakładka bitumiczna Dr.pow. Nr 1228N dr.1245N Zwierzewo- Lubajny odc. Zwierzewo - Lubajny</t>
  </si>
  <si>
    <t>Remont drogi pow. Nr 1232N Wirwajdy– Smykówko–Szyldak–Olsztynek od drogi Nr 7 w kierunku m. Ostrowin</t>
  </si>
  <si>
    <t>Przebudowa ulicy pow. Aleja Wojska Polskiego w Morągu</t>
  </si>
  <si>
    <t>Nakładka bitumiczna Dr. pow. Nr 1199N Pieszkowo- Boguchwały- Zawroty w m. Żabi Róg</t>
  </si>
  <si>
    <t>Bezpieczne przejścia dla pieszych (Oznakowanie pionowe i poziome)</t>
  </si>
  <si>
    <t>Nakładka bitumiczna Dr.pow. Nr 1219N Bramka-Tarda-Miłomłyn- Samborowo odc. Miłomłyn- Liwa</t>
  </si>
  <si>
    <t>Remont mostu w m. Zamkowy Młyn k/ m. Dąbrówno</t>
  </si>
  <si>
    <t>Remont przepustu dr.pow.Nr 1170N StareBolity-Książnik-Niegławki w m. Stare Bolity</t>
  </si>
  <si>
    <t>Remont dr.pow. Nr 1235N Smykówko- Klonowo w m. Klonowo</t>
  </si>
  <si>
    <t>ROK 2007</t>
  </si>
  <si>
    <t>Remont mostu drogowego Droga Nr 1230N Ostróda–Lubajny–Stare Jabłonki–Mańki w m. Stare Jabłonki”</t>
  </si>
  <si>
    <t>Remontprzepustu drogowego Droga Nr 1235N Smykówko - Klonowo w km2+088 m. Naprom, gm. Ostróda”</t>
  </si>
  <si>
    <t>Razem 2007</t>
  </si>
  <si>
    <t>Przebudowa skrzyżowania ulic powiatowych Leśna i Pułaskiego w Morągu</t>
  </si>
  <si>
    <t>649 119
Program Likwidacji Miejsc Niebezpieczny ch na drogach 220 433 Kontrakt Wojewódzki</t>
  </si>
  <si>
    <t>Nakładka bitumiczna w ciągu  drogi  Nr 1207N Budwity – Jarnołtowo – dr. woj. Nr 519 (Zalewo) odc. Jarnołtowo - Jarnołtówko</t>
  </si>
  <si>
    <t>Nakładka bitumiczna w ciągu  drogi pow. Nr 1961 N Ostróda - Kajkowo</t>
  </si>
  <si>
    <t>Nakładka bitumiczna w ciągu drogi Nr1225N Tabórz– Zawady Małe w m. Plichta</t>
  </si>
  <si>
    <t>Odtworzenie warstwy Scieralnej drogi  pow. Nr1199 N Pieszkowo – Boguchwały – Zawroty w m. Boguchwały</t>
  </si>
  <si>
    <t>Wzmocnienie konstrukcji nawierzchni ulicy pow.Nr 3032 N 11-go Listopada w Ostródzie</t>
  </si>
  <si>
    <t>Nakładka bitumiczna w ciągu  drogi pow. Nr 1232 N Wirwajdy – Smykowo – Szyldak - Olsztynek od drogi Nr 7 w kierunku m. Ostrowin</t>
  </si>
  <si>
    <t>Nakładka bitumiczna w ciągu  drogi pow. Nr 1191 N Markowo - Zbożne odcinek między dr. woj., a m. Złotna</t>
  </si>
  <si>
    <t>Likwidacja zaniżeń w ciągu ulicy pow. Nr 3073N  Leśna w Morągu</t>
  </si>
  <si>
    <t>Budowa zatoki autobusowej i chodnika w ciągu drogi  pow.Nr 1224N Rumienica–Lewałd Wlk. w m. Lewałd Wielki</t>
  </si>
  <si>
    <t>Nakładka bitumiczna na dr.pow. Nr1230N Ostróda- Lubajny - Stare Jabłonki – Mańki k/m Lubajny</t>
  </si>
  <si>
    <t>Remont dr. pow. Nr 1258 N Elgnowo – dr. Nr 1257 N o naw. Gruntowej na odc. Elgnowo Kolonia - Elgnowo           dł. 2,155</t>
  </si>
  <si>
    <t>Doziarnienienawierzchni gruntowej drogi nr 1183 N Godkowo - Strużyna - Niebrzydowo Wlk. - dr. Nr 1180 N k/m Bogaczewo           dł. 9,446</t>
  </si>
  <si>
    <t>Naprawa nawierzchni gruntowej pospółką w ciągu  drogi  nr1183 N Godkowo– Strużyna– Niebrzydowo Wlk.–  dr.  Nr 1180 N k/m Bogaczewo           dł. 9,446</t>
  </si>
  <si>
    <t>Naprawa nawierzchni drogi gruntowej1168N Miłakowo  –Wapnik odc. Miłakowo - Klugajny               dł. 5,062</t>
  </si>
  <si>
    <t>Wykonanie utwardzenia pobocza  kostką kamienna w ciągu drogi  nr1961 N Ostróda– Kajkowo               dł. 0,120</t>
  </si>
  <si>
    <t>Regulacja rowów w ciągach dróg powiatowych na terenie działania Obwodu Drogowego Nr 1 w Ostródzie          dł. 1,990</t>
  </si>
  <si>
    <t>Konserwacja nawierzchni gruntowej gruzem betonowym i mieszanką w ciągu drogi 1257 N Dr. Nr 1235 N – Marwałd - Jabłonowo k/m Janowo dł. 0,900</t>
  </si>
  <si>
    <t>Konserwacja nawierzchni gruntowej mieszanką w ciągu dróg nr1260 N Dr. Nr1253 N (Pacółtowo) – Olsztynek odc. Pacołtowo - Pacółtówko i Nr 1224 N Rumienica – Lewałd  W– Dr. Nr 1255 k/m Odmy dł. 0,450</t>
  </si>
  <si>
    <t>Konserwacja nawierzchni gruntowej w ciągu drogi powiatowej Nr1193N Dr.1162 N – Warkałki – dr. woj. 528 odc. Warkały - Warkałki           dł. 2,131</t>
  </si>
  <si>
    <t>Uszczelnianie pęknięć nawierzchni dróg bitumicznych w ciągu dróg powiatowych        dł. 2,384</t>
  </si>
  <si>
    <t>Remont drogi powiatowej gruntowej Nr 1228N dr.1245N Zwierzewo-Lubajny w lok.3+040-3+120 w ilości 400m2     dł. 0,080</t>
  </si>
  <si>
    <t>Remont drogi powiatowej gruntowej Nr 1253N Rychnowo-Pacółtowo-Zybułtowo-Wierzbowo-Kleczkowo-Komorniki w lok.0+020-0+220 dł. 0,200</t>
  </si>
  <si>
    <t>Strabag</t>
  </si>
  <si>
    <t>Naprawa nawierzchni bitumicznej w ciągu dr. pow. Nr 1190 N Mazanki- Plękity- Liksajny na odc. Klonowy Dwór- Dk7</t>
  </si>
  <si>
    <t>Naprawa odwodnienia korpusu drogowego w ciągu drogi powiatowej Nr 1239N Smykowo-Naprom dł. 0,200</t>
  </si>
  <si>
    <t>Wykonanie dokumentacji technicznej na budowie chodnika w ciągu dr. powiat. 1255N Dąbrówno-Tuczki-Płośnica-Gródki</t>
  </si>
  <si>
    <t>Naprawa drogi Miłakowo- Wapnik odc. Miłakowo - Polkajny              dł. 0,850</t>
  </si>
  <si>
    <t>Naprawa dr.grunt.Nr1957N dr. woj. Nr 537- Jagodziny- Lewałd Wlk. odc Elgnowo Kolonia - Elgnowo               dł. 2,340</t>
  </si>
  <si>
    <t>187 474 Frank Norager              Sp. z o.o.</t>
  </si>
  <si>
    <t>30 000
Urząd Miasta i Gminy Miłakowo
wykonanie dodatkowo 200m nakładki bitumicznej
przez firmę Skanska w zw. z objazdem remontowanej drogi wojewódzkiej</t>
  </si>
  <si>
    <t>30 481,00
dofinansowanie ze środków przeznaczonych na ochronę środowiska</t>
  </si>
  <si>
    <t>Konserwacje cząstkowe nawierzchni bitumicznych grysami na sucho
 z użyciem emulsji asfaltowej bez pionowego obcinania krawędzi
 uszkodzonego miejsca</t>
  </si>
  <si>
    <t>Oznakowanie poziome cienkowarstwowe farbą akrylową z zastosowaniem mikrokul</t>
  </si>
  <si>
    <t>Dofinansowanie do projektu "Przebudowa drogi powiatowej Nr 1179N Drulity – Marzewo – Sambród – Małdyty droga Nr 7, na dł. 7,58 km" - decyzją Zarządu Województwa Warmińsko-Mazurskiego został zwiększony poziom dofinansowania projektu z 63,43% na 90%
zadanie realizowane w latach 2011-2013</t>
  </si>
  <si>
    <t>Konserwacja nawierzchni gruntowej w ciągu drogi 1170 N Stare Bolity – Książnik – Niegławki odc. Książnik - Stare Bolity i Nr 1189 N Strużyna – Jurki - Maliniak odc. Strużyna - Jurki dł. 1,349</t>
  </si>
  <si>
    <t>Lp</t>
  </si>
  <si>
    <t>Nazwa zadania</t>
  </si>
  <si>
    <t>Wartość
zadania</t>
  </si>
  <si>
    <t>W tym
dofinansowanie Nazwa Programu</t>
  </si>
  <si>
    <t>Ostróda
miasto</t>
  </si>
  <si>
    <t>Ostróda
Gmina</t>
  </si>
  <si>
    <t>Grunwald</t>
  </si>
  <si>
    <t>Dąbrówno</t>
  </si>
  <si>
    <t>Morąg
Miasto</t>
  </si>
  <si>
    <t>Morąg
Gmina</t>
  </si>
  <si>
    <t>Miłakowo</t>
  </si>
  <si>
    <t>Miłomłyn</t>
  </si>
  <si>
    <t>Małdyty</t>
  </si>
  <si>
    <t>Łukta</t>
  </si>
  <si>
    <t>Razem długość wykonanych nawierzchni bitumicznych (remont, nakładki, przebudowy, rozbudowy) i nawierzchni z kostki</t>
  </si>
  <si>
    <t>Regulacja osuwającej się skarpy w ciągu drogi nr 123 N Ostróda – Brzydowo w m. Ornowo</t>
  </si>
  <si>
    <t>Remont drogi powiatowej nr 1211 N Sambród - Morąg m. Nowy Dwór w km 10+215 - 13+816</t>
  </si>
  <si>
    <t>ROK 2015</t>
  </si>
  <si>
    <t>Razem 1999-2015</t>
  </si>
  <si>
    <t>1 502 070
Narodowy Program Przebudowy Dróg Lokalnych Etap II Bezpieczeństwo–Dostępność -Rozwój
80 000
udział Gminy Grunwald
233 785
udział Gminy Ostróda</t>
  </si>
  <si>
    <t>Remont dr.pow. Nr 1243N Ostróda – Tułodziad na odc. Lichtajny – skrzyż. Durąg i na odcinku w m. Szczepankowo oraz remont drogi powiatowej Nr 1922N Kraplewo – Lichtajny</t>
  </si>
  <si>
    <t>Naprawa odwodnienia w ciągu dr.pow. Nr 1243N Ostróda - Tułodziad w m. Kajkowo w km 2+190-2+276, dł. 86 m</t>
  </si>
  <si>
    <t xml:space="preserve">Demontaż oraz montaż bariery stalowej energochłonnej w ciągu dr. pow. nr 1243N Ostróda – Tułodziad w m. Kajkowo na dł. 12 m  </t>
  </si>
  <si>
    <t>Remont chodnika w ciągu dr. pow. Nr 1235N i 1216N w m. Pietrzwałd na dł. 726 m</t>
  </si>
  <si>
    <t xml:space="preserve">Wykonanie ścięcia zawyżonego pobocza oraz regulacja rowów przydrożnych w ciągu drogi powiatowej Nr 1233N Wirwajdy – Lipowo – Zajączki – Wygoda na odcinku Lipowo – Glaznoty (3035m2) </t>
  </si>
  <si>
    <t>50 000,00
udział Gminy Miejskiej</t>
  </si>
  <si>
    <t>20.</t>
  </si>
  <si>
    <t>21.</t>
  </si>
  <si>
    <t>Roboty naprawcze rowów i skarp oraz ścinka poboczy w ciągu drogi powiatowej Nr 1230N Ostróda – Lubajny – Stare Jabłonki – Mańki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</si>
  <si>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</si>
  <si>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</si>
  <si>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</si>
  <si>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</si>
  <si>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</si>
  <si>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</si>
  <si>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</si>
  <si>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</si>
  <si>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</si>
  <si>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</si>
  <si>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</si>
  <si>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</si>
  <si>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</si>
  <si>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40 000,00
udział Gminy Miłomłyn</t>
  </si>
  <si>
    <t>Naprawa odwodnienia w ciągu drogi powiatowej nr 1194N – dr. nr 1307N (Zalewo) – Miłomłyn w km 13+688 – 14+032 (344m) i nr 1229N Bynowo – Karnity w km 0+000 – 0+100 k/m. Bynowo (100m)</t>
  </si>
  <si>
    <t xml:space="preserve">Doziarnienie nawierzchni gruntowej destruktem asfaltowym w ciągu dr. pow.
nr 1192N Liksajny – Winiec na dł. 3,17 km
(pow.14 265m2) 
</t>
  </si>
  <si>
    <t>Regulacja cieków wodnych zapobiegających powodzi obszaru rzeki Narienki do jeziora wraz z przebudową przepustu na dr. Pow. Nr 1195N Niebrzydowo Wielkie – Boguchwały w km 0+935, m. Naryjski Młyn
został wykonany przepust z rury stalowej karbow.o przekroju łukowo-kołowym o rozpiętości 2,97 m i wys.2,00 m</t>
  </si>
  <si>
    <t>Budowa chodnika w ciągu ulicy powiatowej Nr 1162N Daszyńskiego w m. Miłakowo, na długości 270 m</t>
  </si>
  <si>
    <t>30 000,00
udział Gminy Miłakowo</t>
  </si>
  <si>
    <t>Utwardzenie nawierzchni gruntowej destruktem asfaltowym w ciągu drogi powiatowej nr 1183N Godkowo – Strużyna – Niebrzydowo Wlk. – do dr. nr 1180N w m. Bogaczewo na dł. 1 km
(pow.5 000 m2)</t>
  </si>
  <si>
    <t xml:space="preserve">Wykonanie cienkich warstw bitumicznych na gorąco w ciągu drogi powiatowej 
Nr 1219 N Bramka - Tarda - Miłomłyn - Samborowo na odc. Bożęcin – Słonecznik dł. 1,686 km i na odcinku Słonecznik – Bartężek dł. 0,823 km
(razem 2,509 km) 
</t>
  </si>
  <si>
    <t xml:space="preserve">Remont chodnika w m. Bogaczewo, w ciągu drogi powiatowej Nr 1183N w km 22-730-23-038 i w ciągu drogi powiatowej Nr 1178N w km 4+185-4+202 strl. P i w km 4+094-4+212 str.L, łącznie na dł. 453 m  </t>
  </si>
  <si>
    <t xml:space="preserve">Profilowanie dróg powiatowych gruntowych przy pomocy
równiarki drogowej </t>
  </si>
  <si>
    <t>284 443,00
Narodowy Program Przebudowy Dróg Lokalnych Etap II Bezpieczeństwo–Dostępność -Rozwój
142 222,00
udział Gminy Morąg</t>
  </si>
  <si>
    <t>36 683,00
udział Gminy Morąg</t>
  </si>
  <si>
    <t>Przebudowa ulicy powiatowej Nr 3087N Śląskiej w Morągu</t>
  </si>
  <si>
    <t>Budowa chodnika w ciągu ulicy powiatowej nr 3073N Leśna w Morągu na dł. 520,15 m</t>
  </si>
  <si>
    <t>Remont chodnika na ul.Sienkiewicza w Morągu
(146 m2)</t>
  </si>
  <si>
    <t>Remont drogi powiatowej i przebudowa chodnika w ciągu drogi powiatowej Nr 1585N Mielno – Rączki (dr. nr 1264N)  w m. Mielno, na długości 1 010 m</t>
  </si>
  <si>
    <t>Wykonanie cienkich warstw bitumicznych na gorąco w ciągu dr.pow. Nr 1235N Smykówko - Klonowo i Nr 1216N Złotowo - Pietrzwałd - Ryn w m. Pietrzwałd na dł. 2,405 km, w tym:
- na dr.nr 1235N w km 4+400-5+820 (1 420m), w km 3+065-3+225 (160m), w km 3+800-4+400 (600m)
- na dr.nr 1216N w km 11+225-11+405 (180m), w km 11+195-11+225 (30m),  w km 11+405-11+420 (15m)</t>
  </si>
  <si>
    <t>Budowa chodnika w ciągu drogi pow. Nr 1257 N Samin – Leszcz –Kalbornia – dr.woj. Nr 542 w m. Leszcz</t>
  </si>
  <si>
    <t>Razem 2008</t>
  </si>
  <si>
    <t>Rok 2009</t>
  </si>
  <si>
    <t>Przebudowa  dr.pow. Nr 1965 N Zawroty–Szeląg–dr. woj. 530 od km 3+130 do km 7+006.</t>
  </si>
  <si>
    <t>Wykonanie nakładki bitumicznej na obiekcie mostowym dr. Nr 1233 N k/m Reszki</t>
  </si>
  <si>
    <t>Wykonanie zatoki parkingowej w ciągu ul. Leśnej w Morągu</t>
  </si>
  <si>
    <t>Wykonanie doziarnienia pospółka naw. gruntowej  dr. Nr 1223 N Gubity – Kozia Góra odc. Żabi Róg - Kozia Góra</t>
  </si>
  <si>
    <t>Razem rok 2009</t>
  </si>
  <si>
    <t>Remont  ulicy Szosa Elbląska</t>
  </si>
  <si>
    <t>Wykonanie nakładki bitumicznej  w ciągu  drogi  Nr 1245 N Warlity Wielkie – Ostróda w m. Międzylesie</t>
  </si>
  <si>
    <t>Przebudowa mostu  w  ciągu ul. Daszyńskiego w Miłakowie</t>
  </si>
  <si>
    <t>Razem rok 2010</t>
  </si>
  <si>
    <t>Przebudowa przepustu drogowego w ciągu  drogi  nr 1184 N Bajdy – Sadławki – Wielki Dwór w m. Wielki Dwór</t>
  </si>
  <si>
    <t>Wykonanie odwodnienia ulicy powiatowej nr3087N Śląskiej w Morągu</t>
  </si>
  <si>
    <t>Naprawa odwodnienia drogi nr 1230 N w m.Stare Jabłonki</t>
  </si>
  <si>
    <t>Razem rok 2011</t>
  </si>
  <si>
    <t>Rozbudowa  dr. pow. 1243 N Ostróda – Tułodziad w km 0+921-2+122 ul.Czarnieckiego</t>
  </si>
  <si>
    <t>Remont chodnika w ciągu drogi powiatowej Nr 1235 N Smykówko - Klonowo w m. Klonowo</t>
  </si>
  <si>
    <t>Razem rok 2012:</t>
  </si>
  <si>
    <t>Wojewoda Warmińsko- Mazurski Program poprawy bezpieczeństwa ruchu drogowego w ramach Programu Likwidacji Miejsc Niebezpiecznych na Drogach)
1 500 000,00 Urząd Miejski  w Ostródzie
1 185 000,00</t>
  </si>
  <si>
    <t>Regulacja skarp przydrożnych wraz z usunięciem i wywiezieniem karp w ciągu dr.pow. Nr 1224N Rumienica-Lewałd Wlk.-dr.nr 1255N</t>
  </si>
  <si>
    <r>
      <t xml:space="preserve">1 754 106
ZPORR
</t>
    </r>
    <r>
      <rPr>
        <b/>
        <sz val="8"/>
        <color indexed="10"/>
        <rFont val="Times New Roman"/>
        <family val="1"/>
      </rPr>
      <t>- 863 574 zwrot UM Ostróda</t>
    </r>
    <r>
      <rPr>
        <b/>
        <sz val="8"/>
        <color indexed="18"/>
        <rFont val="Times New Roman"/>
        <family val="1"/>
      </rPr>
      <t xml:space="preserve">
</t>
    </r>
  </si>
  <si>
    <t xml:space="preserve">1 042 500 z
NPPDL oraz
125 120
Gmina Ostróda
</t>
  </si>
  <si>
    <t xml:space="preserve">1 118 500 z
NPPDL oraz
135.673
Gmina
Miłomłyn
</t>
  </si>
  <si>
    <t>923 465 Regionalny Program Operacyjny Warmia i Mazury</t>
  </si>
  <si>
    <t>Wykonanie remontu chodnika w ciągu drogi nr 1235 N Smykówko – Klonowo w m. Naprom</t>
  </si>
  <si>
    <t xml:space="preserve">Gmina
</t>
  </si>
  <si>
    <t xml:space="preserve">ROK 2000
</t>
  </si>
  <si>
    <t>suma</t>
  </si>
  <si>
    <t>Wykonanie dokumentacji projektowej na budowe chodnika w ciągu ulicy powiatowej Daszyńskigo Nr 1162N w m. Miłakowo</t>
  </si>
  <si>
    <t>Wykonanie dokumentacji projektowej na budowę chodnika w ciągu ulicy powiatowej Lesnej Nr 373N w m. Morąg</t>
  </si>
  <si>
    <t>Rozbudowa drogi powiatowej 1243N Ostróda-Tułodziad</t>
  </si>
  <si>
    <t>Wykonanie nakładki bitumicznej w ciągu drogi powiatowej Nr 1924N Szczepankowo-Gierzwałd-Pacółtowo w m. Gierzwałd</t>
  </si>
  <si>
    <t>Naprawa dróg gruntowych destruktem - drogi 1228N dr. Nr 1245N -Zwierzewo-Lubajny,1260N dr. Nr 1253N -Pacółtowo-Olsztynek</t>
  </si>
  <si>
    <t>Umocnienie skarpy elementami betonowymi i kostka kamienną- droga Nr 1928N dr. woj.. Nr 526-Połowite-Jarnołtowo-Zajezierze</t>
  </si>
  <si>
    <t>Roboty naprawcze na przpuście w ciągu drogi powiatowj nr 1257N dr. Nr 1235N-Marwałd-Jabłonowo</t>
  </si>
  <si>
    <t>Naprawa odwodnienia w ciągu dróg powiatowych 1233N w m. Turznica i m. Lipowo, 1194N w m. Bynowo</t>
  </si>
  <si>
    <t>699 958
NPPDL 2012-2015</t>
  </si>
  <si>
    <t>Wykonanie konserwacji cząstkowych nawierchni dróg bitumicznych grysami na sucho z użyciem emulsji asfaltowej teren OD 1 Ostróda</t>
  </si>
  <si>
    <t>Wykonanie konserwacji cząstkowych nawierchni dróg bitumicznych grysami na sucho z użyciem emulsji asfaltowej teren OD 2 Morąg</t>
  </si>
  <si>
    <t>Profilowanie dróg gruntowych przy pomocy równiarki teren OD 2 Morąg</t>
  </si>
  <si>
    <t>Profilowanie dróg gruntowych przy pomocy równiarki teren OD 1 Ostróda</t>
  </si>
  <si>
    <t>Razem rok 2013</t>
  </si>
  <si>
    <t xml:space="preserve">Profilowanie dróg gruntowych przy pomocy równiarki teren OD 2 Morąg </t>
  </si>
  <si>
    <t xml:space="preserve">Dokumentacja techniczna na przebudowę mostu n/Kanałem Elbląskim w ciągu drogi powiatowej nr1219N Bramka –Tarda–Miłomłyn–Samborowo w km 22+468                   </t>
  </si>
  <si>
    <t>3444 Urząd Gminy Miłakowo</t>
  </si>
  <si>
    <t>30 000 Urząd Gminy Grunwald</t>
  </si>
  <si>
    <t>4182,00 Gmina Miejska Morąg</t>
  </si>
  <si>
    <t>Wykonanie dokumentacji technicznej na rozbudowę drogi powiatowej Nr 1237N Ostróda-Brzydowo w m. Ornowo</t>
  </si>
  <si>
    <t>Wykonanie dokumentacji technicznej na przebudowę drogi powiatowej Nr 1192N Liksajny-Tarda-Ruś w m.Liksajny</t>
  </si>
  <si>
    <t>Wykonanie dokumetacji technicznej na przebudowę mostu na przepust w ciągu drogi powiatowej Nr 1233N Wirwajdy-Lipowo-Wygoda w km 0+250 w m.Wirwajdy</t>
  </si>
  <si>
    <t>Wykonanie dokumentacji projektowej na budowe chodnika w ciągu drogi powiatowej  Nr 1232N Wirwajdy-Smykowo-Szyldak-Olsztynek w m.Smykowo</t>
  </si>
  <si>
    <t>Budowa chodnika w ciągu ulicy Przemysłowej w Miłakowie</t>
  </si>
  <si>
    <t xml:space="preserve">Odtworzenie destruktem asfaltowym nawierzchni drogi powiatowej Nr 1228N Zwierzewo-Lubajny </t>
  </si>
  <si>
    <t>ROK 2001</t>
  </si>
  <si>
    <t>Przebudowa drogi powiatowej Nr 1189N Drulity-Marzewo-Sambród-Małdyty-dr. Nr 7(roboty prowadzone w latach 2009-2013)</t>
  </si>
  <si>
    <t xml:space="preserve">Przebudowa przepustu w ciągu  dr.Nr 1211N Sambród- Morąg k/m Nowy Dwór
</t>
  </si>
  <si>
    <t>Budowa chodnika w ciągu drogi powiatowej Nr 1264 N Leszcz -Jankowice- Rączki- Moczysko w m. Gardyny</t>
  </si>
  <si>
    <r>
      <t>70 000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Terenowy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Fundusz Ochrony Gruntów Rolnych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50 000  Agencja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Nieruchomości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Rolnych</t>
    </r>
    <r>
      <rPr>
        <sz val="8"/>
        <color indexed="8"/>
        <rFont val="Times New Roman"/>
        <family val="1"/>
      </rPr>
      <t xml:space="preserve">
</t>
    </r>
  </si>
  <si>
    <r>
      <t xml:space="preserve">2 627 045 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EFRR ZPORR</t>
    </r>
    <r>
      <rPr>
        <sz val="8"/>
        <color indexed="8"/>
        <rFont val="Times New Roman"/>
        <family val="1"/>
      </rPr>
      <t xml:space="preserve">
</t>
    </r>
    <r>
      <rPr>
        <b/>
        <sz val="8"/>
        <color indexed="12"/>
        <rFont val="Times New Roman"/>
        <family val="1"/>
      </rPr>
      <t>305 178</t>
    </r>
    <r>
      <rPr>
        <sz val="8"/>
        <color indexed="8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>Budżet państwa</t>
    </r>
    <r>
      <rPr>
        <sz val="8"/>
        <color indexed="8"/>
        <rFont val="Times New Roman"/>
        <family val="1"/>
      </rPr>
      <t xml:space="preserve">
</t>
    </r>
  </si>
  <si>
    <t>Remont drogi powiatowej Nr 1232N Wirwajdy-Smykowo-Szyldak-Olsztynek na odc. Nastajki - dr.kraj.Nr 15</t>
  </si>
  <si>
    <t>Oczyszczanie przepustów na terenie działania Obwodu Drogowego Nr 2 w Ostródzie</t>
  </si>
  <si>
    <t>5 927 212 Regionalny Program Operacyjny Warmia i Mazury</t>
  </si>
  <si>
    <t>ROK 2016</t>
  </si>
  <si>
    <t>Razem rok 2016</t>
  </si>
  <si>
    <t>Razem 1999-2016</t>
  </si>
  <si>
    <t>Wykonanie cienkich warstw bitumicznych na gorąco w ciągu drogi powiatowej  Nr 1249N dr. nr 1230N – Idzbark – dr. kraj. Nr 7 w m. Idzbark (w km 1+090 – 1+925 + łącznik 0,065 km i w km 1+925 – 2+615)</t>
  </si>
  <si>
    <t xml:space="preserve">Umocnienie pobocza w m. Idzbark, na odcinku w km 1+195-1+270   </t>
  </si>
  <si>
    <r>
      <t xml:space="preserve">90 000,00
</t>
    </r>
    <r>
      <rPr>
        <b/>
        <sz val="8"/>
        <rFont val="Times New Roman"/>
        <family val="1"/>
      </rPr>
      <t>Gmina Ostróda</t>
    </r>
  </si>
  <si>
    <t>Naprawa uszkodzonej studni burzowej w m. Lipowo</t>
  </si>
  <si>
    <t xml:space="preserve">Remont chodnika w ciągu drogi powiatowej Nr 1216N w m. Zajączki na dł. 34m
</t>
  </si>
  <si>
    <t>Profilowanie dróg powiatowych gruntowych przy pomocy
równiarki</t>
  </si>
  <si>
    <t>Wykonanie ścinki poboczy w ciągu dróg powiatowych</t>
  </si>
  <si>
    <r>
      <t xml:space="preserve">30 000,00
</t>
    </r>
    <r>
      <rPr>
        <b/>
        <sz val="8"/>
        <rFont val="Times New Roman"/>
        <family val="1"/>
      </rPr>
      <t>Gmina Miejska Ostróda</t>
    </r>
  </si>
  <si>
    <t>Remont ulicy Przechodniej (0+000-0+119)</t>
  </si>
  <si>
    <t>Wzmocnienie nawierzchni ulicy Czarnieckiego w Ostródzie wraz wybrukowaniem rond</t>
  </si>
  <si>
    <r>
      <t xml:space="preserve">120 000,00
</t>
    </r>
    <r>
      <rPr>
        <b/>
        <sz val="8"/>
        <rFont val="Times New Roman"/>
        <family val="1"/>
      </rPr>
      <t>Gmina Miejska Ostróda</t>
    </r>
  </si>
  <si>
    <r>
      <t xml:space="preserve">20 000,00
</t>
    </r>
    <r>
      <rPr>
        <b/>
        <sz val="8"/>
        <rFont val="Times New Roman"/>
        <family val="1"/>
      </rPr>
      <t>Gmina Miłomłyn</t>
    </r>
  </si>
  <si>
    <t>Wymiana warstwy ścieralnej nawierzchni chodników na obiekcie mostowym w m. Miłomłyn w km 18+705-18+720</t>
  </si>
  <si>
    <t xml:space="preserve">Remont drogi powiatowej Nr 1215N Morąg – Wola Kudypska w km 0+040 – 2+000 </t>
  </si>
  <si>
    <r>
      <t xml:space="preserve">498 566,00
</t>
    </r>
    <r>
      <rPr>
        <b/>
        <sz val="8"/>
        <rFont val="Times New Roman"/>
        <family val="1"/>
      </rPr>
      <t>PRGiPID
2016-2019</t>
    </r>
    <r>
      <rPr>
        <b/>
        <sz val="8"/>
        <color indexed="18"/>
        <rFont val="Times New Roman"/>
        <family val="1"/>
      </rPr>
      <t xml:space="preserve">
407 874,00
</t>
    </r>
    <r>
      <rPr>
        <b/>
        <sz val="8"/>
        <rFont val="Times New Roman"/>
        <family val="1"/>
      </rPr>
      <t>Gmina Morąg</t>
    </r>
  </si>
  <si>
    <t xml:space="preserve">Wykonanie frezowania i malowanie oznakowania poziomego cienkowarstwowego farbą akrylową z zastosowaniem mikrokul na ul. Sienkiewicza  w ilości – malowanie 85,42m2 i frezowanie 60m2 </t>
  </si>
  <si>
    <r>
      <t xml:space="preserve">15 000,00
</t>
    </r>
    <r>
      <rPr>
        <b/>
        <sz val="8"/>
        <rFont val="Times New Roman"/>
        <family val="1"/>
      </rPr>
      <t>Gmina Morąg</t>
    </r>
  </si>
  <si>
    <t>Wzmocnienie nawierzchni chodnika w m. Bogaczewo</t>
  </si>
  <si>
    <t>Likwidacja zaniżeń k/m Bogaczewo</t>
  </si>
  <si>
    <t>Remont chodnika w m. Jurki</t>
  </si>
  <si>
    <t>Dokumentacja techniczna na budowę chodnika w ciągu drogi powiatowej Nr 1245N Warlity Wielkie - Ostróda</t>
  </si>
  <si>
    <t>Dokumentacja techniczna na przebudowę ulicy Daszyńskiego w m. Miłakowo</t>
  </si>
  <si>
    <t>Dokumentacja techniczna na przebudowę drogi powiatowej Nr 1239N Smykowo – Naprom w km 0+000 – 2+260</t>
  </si>
  <si>
    <r>
      <t xml:space="preserve">54 575,00
</t>
    </r>
    <r>
      <rPr>
        <b/>
        <sz val="8"/>
        <rFont val="Times New Roman"/>
        <family val="1"/>
      </rPr>
      <t xml:space="preserve">PREOG
2009-2014
</t>
    </r>
    <r>
      <rPr>
        <b/>
        <sz val="8"/>
        <color indexed="18"/>
        <rFont val="Times New Roman"/>
        <family val="1"/>
      </rPr>
      <t>9 630,90</t>
    </r>
    <r>
      <rPr>
        <b/>
        <sz val="8"/>
        <rFont val="Times New Roman"/>
        <family val="1"/>
      </rPr>
      <t xml:space="preserve">
ZUOK Rudno</t>
    </r>
  </si>
  <si>
    <r>
      <t xml:space="preserve">40 774,00
</t>
    </r>
    <r>
      <rPr>
        <b/>
        <sz val="8"/>
        <rFont val="Times New Roman"/>
        <family val="1"/>
      </rPr>
      <t>PREOG
2009-2014</t>
    </r>
  </si>
  <si>
    <t>Dokumentacja techniczna na przebudowę ulicy powiatowej nr 3032N
11 Listopada w Ostródzie</t>
  </si>
  <si>
    <t xml:space="preserve">Dokumentacja techniczna na przebudowę ulicy powiatowej nr 3086N Pułaskiego wraz z łącznikiem ulicy powiatowej nr 3072N Leśnej  w Morągu </t>
  </si>
  <si>
    <r>
      <t xml:space="preserve">46 002,00
</t>
    </r>
    <r>
      <rPr>
        <b/>
        <sz val="8"/>
        <rFont val="Times New Roman"/>
        <family val="1"/>
      </rPr>
      <t>PREOG
2009-2014</t>
    </r>
  </si>
  <si>
    <t xml:space="preserve">Dokumentacja techniczna na przebudowę drogi powiatowej nr 1219N Bramka – Tarda – Miłomłyn – Samborowo na odcinku Bramka – Bożęcin </t>
  </si>
  <si>
    <r>
      <t xml:space="preserve">36 592,00
</t>
    </r>
    <r>
      <rPr>
        <b/>
        <sz val="8"/>
        <rFont val="Times New Roman"/>
        <family val="1"/>
      </rPr>
      <t>PREOG
2009-2014</t>
    </r>
  </si>
  <si>
    <r>
      <t xml:space="preserve">20 700,00
</t>
    </r>
    <r>
      <rPr>
        <b/>
        <sz val="8"/>
        <rFont val="Times New Roman"/>
        <family val="1"/>
      </rPr>
      <t>PREOG
2009-2014</t>
    </r>
  </si>
  <si>
    <r>
      <t xml:space="preserve">31 365,00
</t>
    </r>
    <r>
      <rPr>
        <b/>
        <sz val="8"/>
        <rFont val="Times New Roman"/>
        <family val="1"/>
      </rPr>
      <t>PREOG
2009-2014</t>
    </r>
  </si>
  <si>
    <r>
      <t xml:space="preserve">16 518,00
</t>
    </r>
    <r>
      <rPr>
        <b/>
        <sz val="8"/>
        <rFont val="Times New Roman"/>
        <family val="1"/>
      </rPr>
      <t>PREOG
2009-2014</t>
    </r>
  </si>
  <si>
    <r>
      <t xml:space="preserve">37 115,00
</t>
    </r>
    <r>
      <rPr>
        <b/>
        <sz val="8"/>
        <rFont val="Times New Roman"/>
        <family val="1"/>
      </rPr>
      <t>PREOG
2009-2014</t>
    </r>
  </si>
  <si>
    <t xml:space="preserve">Dokumentacja techniczna na przebudowę drogi powiatowej nr 1219N Bramka – Tarda–Miłomłyn – Samborowo w m. Słonecznik </t>
  </si>
  <si>
    <t>Dokumentacja techniczna na przebudowę drogi powiatowej nr 1219N Bramka – Tarda–Miłomłyn –  Samborowo w m. Tarda</t>
  </si>
  <si>
    <t xml:space="preserve">Dokumentacja techniczna na przebudowę drogi powiatowej nr 1219N Bramka – Tarda–Miłomłyn –Samborowo w m. Bartężek
</t>
  </si>
  <si>
    <t>Naprawa nawierzchni bitumicznej w ciągu dr.pow.Nr 1188N Kupin-Wólka Majdańska na odc. Majdany Wlk.-Wólka Majdańska w ilości 2180m2</t>
  </si>
  <si>
    <t>Utwardzenie miejsc postojowych w ciągu ulicy powiatowej Nr 3073N Leśnej w Morągu</t>
  </si>
  <si>
    <t>1 791 888 EFRR w ramach RPO Warmia i Mazury 2007 - 2013</t>
  </si>
  <si>
    <t>ROK 2014</t>
  </si>
  <si>
    <t>2.</t>
  </si>
  <si>
    <t>3.</t>
  </si>
  <si>
    <t>Remont dr.powiatowej Nr 1235N Smykowo - Klonowo</t>
  </si>
  <si>
    <t>4.</t>
  </si>
  <si>
    <t>5.</t>
  </si>
  <si>
    <t>Przebudowa mostu w ciągu dr.powiat. Nr 1233N Wirwajdy-Lipowo-Zajączki-Wygoda w km 0+250 w m. Wirwajdy</t>
  </si>
  <si>
    <t>160 000 Rezerwa subwencji ogólnej Budżetu Państwa</t>
  </si>
  <si>
    <t>6.</t>
  </si>
  <si>
    <t>Wykonanie oznakowania poziomego cienkowarastwową farbą akrylową dla ZDP Ostróda</t>
  </si>
  <si>
    <t>7.</t>
  </si>
  <si>
    <t>8.</t>
  </si>
  <si>
    <t>9.</t>
  </si>
  <si>
    <t>10.</t>
  </si>
  <si>
    <t>11.</t>
  </si>
  <si>
    <t>Remont przepustu drogowego w ciągu dr.powiat. Nr 1959N Pityny-Włodowo</t>
  </si>
  <si>
    <t>12.</t>
  </si>
  <si>
    <t>13.</t>
  </si>
  <si>
    <t>Budowa chodnika w ciągu dr.powiatowej Nr 1261N Frygnowo-Łodwigowo-dr.Nr 1264N w m.Osiekowo</t>
  </si>
  <si>
    <t>14.</t>
  </si>
  <si>
    <t>Utwardzenie nawierzchni gruntowej dr.powiatowej Nr 19657N dr.woj.nr 537-Jagodziny-Lewałd Wielki</t>
  </si>
  <si>
    <t>15.</t>
  </si>
  <si>
    <t>Remont drogi powit. Nr 1194N dr. Nr 1307N (Zalewo)-Miłomłyn</t>
  </si>
  <si>
    <t>16.</t>
  </si>
  <si>
    <t>Budowa chodnika w ciągu dr.powiat.Nr 1232N Wirwajdy-Smykowo-Szyldak-Olsztynek w m.Smykowo</t>
  </si>
  <si>
    <t>17.</t>
  </si>
  <si>
    <t>Remont drogi powiatowej Nr 1233N Wirwajdy -Lipowo-Zajączki-Wygoda</t>
  </si>
  <si>
    <t>18.</t>
  </si>
  <si>
    <t>Wykonanie nakładki bitumicznej w ciagu dr.powiat.Nr 1230N Ostróda-Lubajny-St.Jabłonki-Mańki</t>
  </si>
  <si>
    <t>Razem rok 2014</t>
  </si>
  <si>
    <t>150 000 Urząd Gminy Miłomłyn</t>
  </si>
  <si>
    <t>Wykonanie dokumentacji projektowej na przebudowę przepustu w ciągu drogi powiat. 1195N Niebrzydowo Wlk.-Boguchwały-Boguchwały w m. Naryjski Młyn</t>
  </si>
  <si>
    <t>Wykonanie dokumentacji projektowej na przebudowę ulicy powiatowej Nr 3087N Śląskiej w Morągu</t>
  </si>
  <si>
    <t>19.</t>
  </si>
  <si>
    <t>22.</t>
  </si>
  <si>
    <t>Wykonanie dokumentacji technicznej na budowę chodnika w ciągu dr. powiat. 1261N Frygnowo-Łodwigowo-dr. 1264N w m.Osiekowo</t>
  </si>
  <si>
    <t>23.</t>
  </si>
  <si>
    <t>ROK 2013</t>
  </si>
  <si>
    <t>Razem 1999-2014</t>
  </si>
  <si>
    <t>1.</t>
  </si>
  <si>
    <t>15 548 Gmina Ostróda</t>
  </si>
  <si>
    <t>1 049 559 NPPDL 2014, 125 947 Gmina Ostróda</t>
  </si>
  <si>
    <t>74 668  Gmina Ostróda             57 436 ZUOK RUDNO</t>
  </si>
  <si>
    <t xml:space="preserve">500 000
Rezerwa subwencji ogólnej Budżetu
Państwa
</t>
  </si>
  <si>
    <t xml:space="preserve">52 300
Gmina
Miłakowo
</t>
  </si>
  <si>
    <t xml:space="preserve">203 311
Marszałek Wojw.     W-M oraz 69 567
Gmina
Grunwald
</t>
  </si>
  <si>
    <t>164 830 Gmina Morąg</t>
  </si>
  <si>
    <t xml:space="preserve">728 334
Marszałek Województwa Warmińsko   – Mazurskiego
</t>
  </si>
  <si>
    <t xml:space="preserve">764 481 z 
Regionalnego Programu Operacyjnego Warmia i Mazury
</t>
  </si>
  <si>
    <t xml:space="preserve">1.194.040 z
Regionalnego Programu Operacyjnego Warmia i Mazury
</t>
  </si>
  <si>
    <t xml:space="preserve">368 100 z Narodowego Programu Przebudowy Dróg Lokalnych na lata 2008-2011
100 000 -  Gmina Ostróda
</t>
  </si>
  <si>
    <t>1 077 000 z Narodowego Programu Przebudowy Dróg Lokalnych na lata 2008-2011,    215 413 Gm. Miłomłyn</t>
  </si>
  <si>
    <t xml:space="preserve">18 500
Gmina
Ostróda
18 500
Hotel Anders
</t>
  </si>
  <si>
    <t xml:space="preserve">20 000
Urząd Gminy
Małdyty
</t>
  </si>
  <si>
    <t xml:space="preserve">Olsztyńskie
Kopalnie Surowców Mineralnych
40 000
</t>
  </si>
  <si>
    <t>ROK 2017</t>
  </si>
  <si>
    <t xml:space="preserve">Remont drogi powiatowej Nr 1232N Wirwajdy-Smykowo-Szyldak-Olsztynek odc. Smykowo-Brzydowo
</t>
  </si>
  <si>
    <t xml:space="preserve">Wykonanie ścieków ulicznych z kostki kamiennej                                                 -dr. 1233N odc. Turznica-Reszki (144 mb)
-dr. 1230N skrz. do m. Idzbark (56 mb)   -dr. 1241N Lichtajny-Grabin (200 mb)                                                           
</t>
  </si>
  <si>
    <t xml:space="preserve">Konserwacje cząstkowe nawierzchni bitumicznych grysami na sucho z użyciem emulsji asfaltowej bez pionowego obcinania krawędzi uszkodzonego miejsca
</t>
  </si>
  <si>
    <t xml:space="preserve">Profilowanie dróg powiatowych gruntowych przy pomocy równiarki drogowej
</t>
  </si>
  <si>
    <t>Naprawa odwodnienia w ciągu dr.pow.Nr 1237 N w m. Ornowo</t>
  </si>
  <si>
    <t>Naprawa rurociągów melioracyjnych w ciągu dr.pow.Nr 1243N w m. Kajkowo</t>
  </si>
  <si>
    <t>Wykonanie ścinki poboczy</t>
  </si>
  <si>
    <t xml:space="preserve">Wykonanie elementów odwodnienia w ciągu dróg powiatowych            </t>
  </si>
  <si>
    <t>Ustawienie barieroporęczy mostowych</t>
  </si>
  <si>
    <t>Przebudowa ulicy powiatowej Nt 3032N 11 Listopada w Ostródzie</t>
  </si>
  <si>
    <t>Razem rok 2017</t>
  </si>
  <si>
    <t>Razem 1999-2017</t>
  </si>
  <si>
    <t>Remont przepustu w m. Majdany Wielkie</t>
  </si>
  <si>
    <t>Wykonanie odwodnienia w m. Szymonowo długości 26mb</t>
  </si>
  <si>
    <t>Renowacja rowów przydrożnych</t>
  </si>
  <si>
    <t>Umocnienie poboczy brukowcem</t>
  </si>
  <si>
    <t>Przebudowa ulicy powiatowej nr 3086N Pułaskiego wraz z łącznikiem ulicy powiatowej nr 3072N Leśnej w Morągu</t>
  </si>
  <si>
    <t>Wykonanie ścieków skarpowych z elementów betonowych</t>
  </si>
  <si>
    <t>Ustawienie barier ochronnych</t>
  </si>
  <si>
    <t>Remont ulicy Ogrodowej</t>
  </si>
  <si>
    <t>Przebudowa dr.pow.nr1219N Bramka-Tarda-Miłomłyn-Samborowo na odcinku Bramka-Bożęcin</t>
  </si>
  <si>
    <t>Remnot chodnika w ciągu dr.pow. nr1189N w m. Jurki</t>
  </si>
  <si>
    <t>Remont dr.pow. Nr 1253N w m. Zybułtowo</t>
  </si>
  <si>
    <t>Remont przepustu w m. Książnik</t>
  </si>
  <si>
    <t>Remont dr.pow. Nr 1957N w m. Elgnowo</t>
  </si>
  <si>
    <r>
      <rPr>
        <b/>
        <sz val="8"/>
        <color indexed="56"/>
        <rFont val="Times New Roman"/>
        <family val="1"/>
      </rPr>
      <t>1 437 631</t>
    </r>
    <r>
      <rPr>
        <b/>
        <sz val="8"/>
        <rFont val="Times New Roman"/>
        <family val="1"/>
      </rPr>
      <t xml:space="preserve">
PRGiPID na lata 2016-2019
</t>
    </r>
    <r>
      <rPr>
        <b/>
        <sz val="8"/>
        <color indexed="56"/>
        <rFont val="Times New Roman"/>
        <family val="1"/>
      </rPr>
      <t>909 839</t>
    </r>
    <r>
      <rPr>
        <b/>
        <sz val="8"/>
        <rFont val="Times New Roman"/>
        <family val="1"/>
      </rPr>
      <t xml:space="preserve">
Gmina Miejska Ostróda</t>
    </r>
  </si>
  <si>
    <r>
      <rPr>
        <b/>
        <sz val="8"/>
        <color indexed="56"/>
        <rFont val="Times New Roman"/>
        <family val="1"/>
      </rPr>
      <t>1 769 367</t>
    </r>
    <r>
      <rPr>
        <b/>
        <sz val="8"/>
        <rFont val="Times New Roman"/>
        <family val="1"/>
      </rPr>
      <t xml:space="preserve">
PRGiPID na lata 2016-2019
</t>
    </r>
    <r>
      <rPr>
        <b/>
        <sz val="8"/>
        <color indexed="56"/>
        <rFont val="Times New Roman"/>
        <family val="1"/>
      </rPr>
      <t>1 267 186</t>
    </r>
    <r>
      <rPr>
        <b/>
        <sz val="8"/>
        <rFont val="Times New Roman"/>
        <family val="1"/>
      </rPr>
      <t xml:space="preserve">
Gmina Morąg</t>
    </r>
  </si>
  <si>
    <r>
      <rPr>
        <b/>
        <sz val="8"/>
        <color indexed="56"/>
        <rFont val="Times New Roman"/>
        <family val="1"/>
      </rPr>
      <t>500 000</t>
    </r>
    <r>
      <rPr>
        <b/>
        <sz val="8"/>
        <rFont val="Times New Roman"/>
        <family val="1"/>
      </rPr>
      <t xml:space="preserve">
Gmina Morąg</t>
    </r>
  </si>
  <si>
    <r>
      <rPr>
        <b/>
        <sz val="8"/>
        <color indexed="56"/>
        <rFont val="Times New Roman"/>
        <family val="1"/>
      </rPr>
      <t>50 000</t>
    </r>
    <r>
      <rPr>
        <b/>
        <sz val="8"/>
        <rFont val="Times New Roman"/>
        <family val="1"/>
      </rPr>
      <t xml:space="preserve">
Gmina Morąg</t>
    </r>
  </si>
  <si>
    <r>
      <rPr>
        <b/>
        <sz val="8"/>
        <color indexed="56"/>
        <rFont val="Times New Roman"/>
        <family val="1"/>
      </rPr>
      <t>200 000</t>
    </r>
    <r>
      <rPr>
        <b/>
        <sz val="8"/>
        <rFont val="Times New Roman"/>
        <family val="1"/>
      </rPr>
      <t xml:space="preserve">
Gmina Grunwald</t>
    </r>
  </si>
  <si>
    <r>
      <rPr>
        <b/>
        <sz val="8"/>
        <color indexed="56"/>
        <rFont val="Times New Roman"/>
        <family val="1"/>
      </rPr>
      <t>10 000</t>
    </r>
    <r>
      <rPr>
        <b/>
        <sz val="8"/>
        <rFont val="Times New Roman"/>
        <family val="1"/>
      </rPr>
      <t xml:space="preserve">
Gmina Dąbrówno</t>
    </r>
  </si>
  <si>
    <r>
      <rPr>
        <b/>
        <sz val="8"/>
        <color indexed="56"/>
        <rFont val="Times New Roman"/>
        <family val="1"/>
      </rPr>
      <t>15 375</t>
    </r>
    <r>
      <rPr>
        <b/>
        <sz val="8"/>
        <rFont val="Times New Roman"/>
        <family val="1"/>
      </rPr>
      <t xml:space="preserve">
Nadleśnictwo Stare Jabłonki</t>
    </r>
  </si>
  <si>
    <r>
      <rPr>
        <b/>
        <sz val="8"/>
        <color indexed="56"/>
        <rFont val="Times New Roman"/>
        <family val="1"/>
      </rPr>
      <t>9 665</t>
    </r>
    <r>
      <rPr>
        <b/>
        <sz val="8"/>
        <rFont val="Times New Roman"/>
        <family val="1"/>
      </rPr>
      <t xml:space="preserve">
Nadleśnictwo Stare Jabłonki</t>
    </r>
  </si>
  <si>
    <r>
      <rPr>
        <b/>
        <sz val="8"/>
        <color indexed="56"/>
        <rFont val="Times New Roman"/>
        <family val="1"/>
      </rPr>
      <t>2 236 167</t>
    </r>
    <r>
      <rPr>
        <b/>
        <sz val="8"/>
        <rFont val="Times New Roman"/>
        <family val="1"/>
      </rPr>
      <t xml:space="preserve">
PROW2014-2020
</t>
    </r>
    <r>
      <rPr>
        <b/>
        <sz val="8"/>
        <color indexed="56"/>
        <rFont val="Times New Roman"/>
        <family val="1"/>
      </rPr>
      <t>258 419</t>
    </r>
    <r>
      <rPr>
        <b/>
        <sz val="8"/>
        <rFont val="Times New Roman"/>
        <family val="1"/>
      </rPr>
      <t xml:space="preserve">
Gmina Morąg</t>
    </r>
  </si>
  <si>
    <t>Dokumentacja techniczna na przebudowę dr.pow.nr1225N Tabórz-Zawady Małe na odcinku Zawady Małe-Plichta
w km 0+000-6+959</t>
  </si>
  <si>
    <t>Wznowienie punktów granicznych nieruchomości położonych w obrębie St.Jabłonki w gm. Ostróda i obrębie Plichta w gm. Łukta stanowiących pas drogowy dr.pow. nr1225N Tabórz-Zawady Małe (320 punktów)</t>
  </si>
  <si>
    <t>Remont chodników w Morągu w ciągu ulic:
- ul. Mickiewicza  (718 mb)                                                                            316 404,66 zł
 - ul. Ogrodowa (425 mb) oraz ul. 11 Listopada (454 mb)                              253 663,56 zł
 - ul. Kujawska (440 mb) oraz ul. Szkolna (142 mb)                                       198 629,50 zł</t>
  </si>
  <si>
    <t>Wykonanie warstwy wyrównawczej i poboczy z kruszywa łamanego w ciągu dr.pow.Nr 1237 N w m. Ornowo.
W ramach zawartego  porozumienia firma BUDIMEX z własnych środków ułożyła warstwę ścieralną</t>
  </si>
  <si>
    <t>Budowa wiaduktu nad linią kolejową nr 353 Poznań - Skandawa wraz z przebudową układu komunikacyjnego drogowo-kolejowego</t>
  </si>
  <si>
    <t>Przebudowa drogi powiatowej nr 1239N Smykowo - Naprom - Smykówko</t>
  </si>
  <si>
    <t>37.</t>
  </si>
  <si>
    <t>38.</t>
  </si>
  <si>
    <t>39.</t>
  </si>
  <si>
    <t>40.</t>
  </si>
  <si>
    <t>41.</t>
  </si>
  <si>
    <t>42.</t>
  </si>
  <si>
    <t>43.</t>
  </si>
  <si>
    <t>Remont chodnika w m. Lipowo</t>
  </si>
  <si>
    <t>Remont drogi powiatowej Ostróda-Brzydowo</t>
  </si>
  <si>
    <t>Remont chodnika w ciągu dr. pow. Nr 1249N w m. Idzbark</t>
  </si>
  <si>
    <t>Remont chodnika w ciągu dr. pow. Nr 1257N w m. Marwałd</t>
  </si>
  <si>
    <t>Remont drogi w m. Zwierzewo</t>
  </si>
  <si>
    <t>Remont zatoki w m. Lipowo</t>
  </si>
  <si>
    <t>Udrożnienie odwodnienia w m. Reszki</t>
  </si>
  <si>
    <t>Remont chodnika w m. Ryn</t>
  </si>
  <si>
    <t>Remont drogi powiatowej nr 1230N na odcinku Stare Jabłonki - Parwółki</t>
  </si>
  <si>
    <t>Remont chodnika w m. Grabin</t>
  </si>
  <si>
    <t>Przebudowa drogi m. Kiersztanowo</t>
  </si>
  <si>
    <t>Remont zatoki w m. Glądy</t>
  </si>
  <si>
    <t>Remont ulicy Parkowej w Morągu</t>
  </si>
  <si>
    <t>Remont ulicy Wróblewskiego w m. Morąg</t>
  </si>
  <si>
    <t>Remont chodnika w ciągu ulicy Leśnej i Sienkiewicza w Morągu</t>
  </si>
  <si>
    <t>Remont chodnika w m. Markowo</t>
  </si>
  <si>
    <t>Remont chodnika w ciągu dr. pow. Nr 1189N w m. Jurki</t>
  </si>
  <si>
    <t>Remont chodnika w m. Chojnik</t>
  </si>
  <si>
    <t>Remont chodnika w m. Słonecznik</t>
  </si>
  <si>
    <t>Przebudowa drogi w m. Słonecznik</t>
  </si>
  <si>
    <t>Remont drogi Morąg - Wola Kudypska</t>
  </si>
  <si>
    <t>Remont chodnika w m. Strużyna</t>
  </si>
  <si>
    <t>Przebudowa ulicy Daszyńskiego w miejscowości Miłakowo</t>
  </si>
  <si>
    <t>Remont chodnika w m. Wielki Dwór</t>
  </si>
  <si>
    <t>Wzmocnienie chodnika w m. Budwity</t>
  </si>
  <si>
    <t>Remont drogi m. Majdany Wielkie</t>
  </si>
  <si>
    <t>Remont drogi odc. Tabórz - Plichta</t>
  </si>
  <si>
    <t>44.</t>
  </si>
  <si>
    <t>45.</t>
  </si>
  <si>
    <t>46.</t>
  </si>
  <si>
    <t>47.</t>
  </si>
  <si>
    <t>48.</t>
  </si>
  <si>
    <t>Konserwacje cząstkowe nawierzchni bitumicznych grysami na sucho z użyciem emuslji asfaltowej bez pionowego obcinania krawędzi uszkodzonego miejsca</t>
  </si>
  <si>
    <t>Renowacje rowów przydrożnych</t>
  </si>
  <si>
    <t>Dokumentacja techniczna na przebudowę drogi powiatowej Nr 1230N Warlity Wlk. - Ostróda - Lubajny - Stare Jabłonki - Mańki (ul. Plebiscytowa)</t>
  </si>
  <si>
    <t>Dokumentacja techniczna na przebudowę dróg powiatowych Nr 1924N i 1253N w m. Pacółtowo</t>
  </si>
  <si>
    <t>Dokumentacja techniczna ulicy powiatowej Nr 1178N Przemysłowa i 3091N Kaszubska w Morągu</t>
  </si>
  <si>
    <t>Dokumentacja techniczna na przebudowę drogi powiatowej Nr 1162N Godkowo - Ząbrowiec - Gudniki - Miłakowo</t>
  </si>
  <si>
    <t>Razem rok 2018</t>
  </si>
  <si>
    <t>Razem 1999-2018</t>
  </si>
  <si>
    <t>ROK 2018</t>
  </si>
  <si>
    <t>Konserwacje cząstkowe masą bitumiczną</t>
  </si>
  <si>
    <r>
      <rPr>
        <b/>
        <sz val="8"/>
        <color indexed="18"/>
        <rFont val="Times New Roman"/>
        <family val="1"/>
      </rPr>
      <t>2 378 967</t>
    </r>
    <r>
      <rPr>
        <b/>
        <sz val="8"/>
        <color indexed="8"/>
        <rFont val="Times New Roman"/>
        <family val="1"/>
      </rPr>
      <t xml:space="preserve">
PRGiPID na lata 2016-2019
</t>
    </r>
    <r>
      <rPr>
        <b/>
        <sz val="8"/>
        <color indexed="18"/>
        <rFont val="Times New Roman"/>
        <family val="1"/>
      </rPr>
      <t xml:space="preserve">
594 742</t>
    </r>
    <r>
      <rPr>
        <b/>
        <sz val="8"/>
        <color indexed="8"/>
        <rFont val="Times New Roman"/>
        <family val="1"/>
      </rPr>
      <t xml:space="preserve">
ZUOK RUDNO
</t>
    </r>
    <r>
      <rPr>
        <b/>
        <sz val="8"/>
        <color indexed="18"/>
        <rFont val="Times New Roman"/>
        <family val="1"/>
      </rPr>
      <t>1 189 484</t>
    </r>
    <r>
      <rPr>
        <b/>
        <sz val="8"/>
        <color indexed="8"/>
        <rFont val="Times New Roman"/>
        <family val="1"/>
      </rPr>
      <t xml:space="preserve">
Gmina Osróda</t>
    </r>
  </si>
  <si>
    <r>
      <t xml:space="preserve">Remont drogi powiatowej Nr 1232 N odc. Wirwajdy - Nastajki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</si>
  <si>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201 469</t>
    </r>
    <r>
      <rPr>
        <b/>
        <sz val="8"/>
        <color indexed="8"/>
        <rFont val="Times New Roman"/>
        <family val="1"/>
      </rPr>
      <t xml:space="preserve">
Gmina Ostróda</t>
    </r>
  </si>
  <si>
    <r>
      <t xml:space="preserve">Wykonanie cienkich warstw w ciągu drogi powiatowej Nr 1216N odc. Zajączki - Pietrzwałd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</si>
  <si>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1 000 000</t>
    </r>
    <r>
      <rPr>
        <b/>
        <sz val="8"/>
        <color indexed="8"/>
        <rFont val="Times New Roman"/>
        <family val="1"/>
      </rPr>
      <t xml:space="preserve">
Gmina Ostróda</t>
    </r>
  </si>
  <si>
    <r>
      <rPr>
        <b/>
        <sz val="8"/>
        <color indexed="56"/>
        <rFont val="Times New Roman"/>
        <family val="1"/>
      </rPr>
      <t>100 000</t>
    </r>
    <r>
      <rPr>
        <b/>
        <sz val="8"/>
        <rFont val="Times New Roman"/>
        <family val="1"/>
      </rPr>
      <t xml:space="preserve">
Nadleśnictwo Stare Jabłonki</t>
    </r>
  </si>
  <si>
    <r>
      <t xml:space="preserve">Remont chodnika w m. Łodwigowo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</si>
  <si>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25 000</t>
    </r>
    <r>
      <rPr>
        <b/>
        <sz val="8"/>
        <color indexed="8"/>
        <rFont val="Times New Roman"/>
        <family val="1"/>
      </rPr>
      <t xml:space="preserve">
Gmina Grunwald</t>
    </r>
  </si>
  <si>
    <r>
      <t xml:space="preserve">Remont chodnika w m. Szczepankowo </t>
    </r>
    <r>
      <rPr>
        <sz val="8"/>
        <color indexed="17"/>
        <rFont val="Times New Roman"/>
        <family val="1"/>
      </rPr>
      <t>(zadanie wykonane ze środków niewygasających z 2017r.)</t>
    </r>
  </si>
  <si>
    <r>
      <t xml:space="preserve">Remont ulicy Kościuszki w Morągu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</si>
  <si>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141 303</t>
    </r>
    <r>
      <rPr>
        <b/>
        <sz val="8"/>
        <color indexed="8"/>
        <rFont val="Times New Roman"/>
        <family val="1"/>
      </rPr>
      <t xml:space="preserve">
Gmina Morąg</t>
    </r>
  </si>
  <si>
    <r>
      <t xml:space="preserve">Remont ulicy Kwiatowej w Morągu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</si>
  <si>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193 905</t>
    </r>
    <r>
      <rPr>
        <b/>
        <sz val="8"/>
        <color indexed="8"/>
        <rFont val="Times New Roman"/>
        <family val="1"/>
      </rPr>
      <t xml:space="preserve">
Gmina Morąg</t>
    </r>
  </si>
  <si>
    <r>
      <t xml:space="preserve">Remont ulicy Szpitalnej w Morągu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</si>
  <si>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97 445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</si>
  <si>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76 543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</si>
  <si>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350 031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</si>
  <si>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136 151</t>
    </r>
    <r>
      <rPr>
        <b/>
        <sz val="8"/>
        <color indexed="8"/>
        <rFont val="Times New Roman"/>
        <family val="1"/>
      </rPr>
      <t xml:space="preserve">
Gmina Morąg</t>
    </r>
  </si>
  <si>
    <r>
      <t xml:space="preserve">Remont chodnika w m . Strużyna </t>
    </r>
    <r>
      <rPr>
        <sz val="8"/>
        <color indexed="17"/>
        <rFont val="Times New Roman"/>
        <family val="1"/>
      </rPr>
      <t>(zadanie wykonane ze środków niewygasających z 2017r.)</t>
    </r>
  </si>
  <si>
    <r>
      <t xml:space="preserve">Remont chodnika w m. Wenecja </t>
    </r>
    <r>
      <rPr>
        <sz val="8"/>
        <color indexed="17"/>
        <rFont val="Times New Roman"/>
        <family val="1"/>
      </rPr>
      <t>(zadanie wykonane ze środków niewygasających z 2017r.)</t>
    </r>
  </si>
  <si>
    <r>
      <rPr>
        <b/>
        <sz val="8"/>
        <color indexed="18"/>
        <rFont val="Times New Roman"/>
        <family val="1"/>
      </rPr>
      <t>21 293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</si>
  <si>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131 118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</si>
  <si>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161 934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</si>
  <si>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100 000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</si>
  <si>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18"/>
        <rFont val="Times New Roman"/>
        <family val="1"/>
      </rPr>
      <t>909 997</t>
    </r>
    <r>
      <rPr>
        <b/>
        <sz val="8"/>
        <color indexed="8"/>
        <rFont val="Times New Roman"/>
        <family val="1"/>
      </rPr>
      <t xml:space="preserve">
PRGiPID na lata 2016-2019
</t>
    </r>
    <r>
      <rPr>
        <b/>
        <sz val="8"/>
        <color indexed="18"/>
        <rFont val="Times New Roman"/>
        <family val="1"/>
      </rPr>
      <t>232 420</t>
    </r>
    <r>
      <rPr>
        <b/>
        <sz val="8"/>
        <color indexed="8"/>
        <rFont val="Times New Roman"/>
        <family val="1"/>
      </rPr>
      <t xml:space="preserve">
Gmina Miłakowo</t>
    </r>
  </si>
  <si>
    <r>
      <rPr>
        <b/>
        <sz val="8"/>
        <color indexed="18"/>
        <rFont val="Times New Roman"/>
        <family val="1"/>
      </rPr>
      <t>20 000</t>
    </r>
    <r>
      <rPr>
        <b/>
        <sz val="8"/>
        <color indexed="8"/>
        <rFont val="Times New Roman"/>
        <family val="1"/>
      </rPr>
      <t xml:space="preserve">
Gmina Małdyty</t>
    </r>
  </si>
  <si>
    <r>
      <rPr>
        <b/>
        <sz val="8"/>
        <color indexed="18"/>
        <rFont val="Times New Roman"/>
        <family val="1"/>
      </rPr>
      <t>100 000</t>
    </r>
    <r>
      <rPr>
        <b/>
        <sz val="8"/>
        <color indexed="8"/>
        <rFont val="Times New Roman"/>
        <family val="1"/>
      </rPr>
      <t xml:space="preserve">
Gmina Miłomłyn</t>
    </r>
  </si>
  <si>
    <r>
      <rPr>
        <b/>
        <sz val="8"/>
        <color indexed="18"/>
        <rFont val="Times New Roman"/>
        <family val="1"/>
      </rPr>
      <t>11 746</t>
    </r>
    <r>
      <rPr>
        <b/>
        <sz val="8"/>
        <color indexed="8"/>
        <rFont val="Times New Roman"/>
        <family val="1"/>
      </rPr>
      <t xml:space="preserve">
Gmina Grunwald</t>
    </r>
  </si>
  <si>
    <t>49.</t>
  </si>
  <si>
    <t>50.</t>
  </si>
  <si>
    <t>Usunięcie karp wraz z wywozem oraz zasypaniem pospółką ubytków w poboczu</t>
  </si>
  <si>
    <t>Frezwoanie karp</t>
  </si>
  <si>
    <t>w tym: wkład rzeczowy Powiatu na wartość</t>
  </si>
  <si>
    <t>ROK 2019</t>
  </si>
  <si>
    <t>Razem rok 2019</t>
  </si>
  <si>
    <t>Razem 1999-2019</t>
  </si>
  <si>
    <r>
      <t xml:space="preserve">Przebudowa drogi powiatowej Nr 12030N Warlity Wlk.-Ostróda-Lubajny-Stare Jabłonki-Mańki 
</t>
    </r>
    <r>
      <rPr>
        <sz val="7"/>
        <color indexed="8"/>
        <rFont val="Times New Roman"/>
        <family val="1"/>
      </rPr>
      <t>(Gm.Wiejska-0,35km
Gm.Miejska-1,85km)</t>
    </r>
  </si>
  <si>
    <t>Remont chodnika w m. Lubajny</t>
  </si>
  <si>
    <t>Remont chodnika przy ulicy Henrykowskiej w Kajkowie</t>
  </si>
  <si>
    <t xml:space="preserve">Ustawienie barier energochłonnych w ciągu dr.pow.Nr 1230N k/m. Międzylesie w km 2+348-2+600 </t>
  </si>
  <si>
    <r>
      <t xml:space="preserve">Konserwacje cząstkowe masą bitumiczną, w tym:
</t>
    </r>
    <r>
      <rPr>
        <sz val="7"/>
        <rFont val="Times New Roman"/>
        <family val="1"/>
      </rPr>
      <t>-dr.1230N-674,8m2
--dr.1199N k/m. Książnik-154m2
-dr.1211N-240m2</t>
    </r>
  </si>
  <si>
    <t>Wykonanie dokumentacji technicznej na przebudowę dr.pow.
Nr1253N na odc. Rychnowo – Kiersztanowo</t>
  </si>
  <si>
    <t xml:space="preserve">Wykonanie dokumentacji technicznej na remont dr.pow.Nr1243N Ostróda-Tułodziad </t>
  </si>
  <si>
    <r>
      <t xml:space="preserve">Wykonanie dokumentacji technicznej na budowę kładki dla pieszych w ciągu dr.1243N w m. Durąg </t>
    </r>
    <r>
      <rPr>
        <sz val="8"/>
        <color indexed="17"/>
        <rFont val="Times New Roman"/>
        <family val="1"/>
      </rPr>
      <t>(zadanie wykonane ze środków niewygasających z 2018r.)</t>
    </r>
  </si>
  <si>
    <r>
      <t xml:space="preserve">Wykonanie dokumentacji technicznej na przebudowę mostu na przepust w ciągu dr.1233N w m. Lipowo </t>
    </r>
    <r>
      <rPr>
        <sz val="8"/>
        <color indexed="17"/>
        <rFont val="Times New Roman"/>
        <family val="1"/>
      </rPr>
      <t>(zadanie wykonane ze środków niewygasających z 2018r.)</t>
    </r>
  </si>
  <si>
    <r>
      <t xml:space="preserve">Wykonanie dokumentacji technicznej na przebudowę przepustu w ciągu dr.1183N Godkowo-Strużyna-Niebrzydowo Wlk. – dr. 1180N k/m. Markowo </t>
    </r>
    <r>
      <rPr>
        <sz val="8"/>
        <color indexed="17"/>
        <rFont val="Times New Roman"/>
        <family val="1"/>
      </rPr>
      <t>(zadanie wykonane ze środków niewygasających z 2018r.)</t>
    </r>
  </si>
  <si>
    <t>Wykonanie dokumentacji technicznej na przebudowę przepustu w ciągu dr.pow.Nr1213N k/m.Wenecja</t>
  </si>
  <si>
    <r>
      <t xml:space="preserve">Wykonanie ścieków odwadniających w 
-m. Wirwajdy-40m-6.460,70zł
-m.Ornowo-60m-7.405,42zł
-m.Struzyna-17,5m-3.090,38
-odc.Ruś-Szeląg-17m-2.939,70zł
-m.Budwity-32m-4.102,05zł
-m.Sarna-35,5m-5.359,73zł
-m.Polkajny-19m-2.527,65zł
</t>
    </r>
    <r>
      <rPr>
        <sz val="8"/>
        <color indexed="17"/>
        <rFont val="Times New Roman"/>
        <family val="1"/>
      </rPr>
      <t>(zadanie wykonane ze środków niewygasających z 2018r.)</t>
    </r>
  </si>
  <si>
    <t>Poszerzenie łuków poziomych z kostki kamiennej w
-m. Bożęcin (w km 3+660-3+690)- 9.590,75zł
-m.Fiugajki-7.079,78zł</t>
  </si>
  <si>
    <t>Renowacja rowów przydrożnych w ciągu dr.pow.Nr 1235N Naprom – Klonowo w km 3+000-7+500 (330mb)</t>
  </si>
  <si>
    <t>Renowacja rowów przydrożnych w ciągu dr.pow.Nr 1183N na odcinku Strużyna - Markowo (850mb)</t>
  </si>
  <si>
    <t>Udrożnienie przepustu w m. Wilnowo w km 12+175</t>
  </si>
  <si>
    <r>
      <t xml:space="preserve">Poszerzenie łuków poziomych z kostki kamiennej w:
-m. Szafranki-23.609,62zł
-m.Ruś-7.704.,90zł
-m.Bożęcin (km 4+280-4+360)-11.705,45zł
</t>
    </r>
    <r>
      <rPr>
        <sz val="8"/>
        <color indexed="17"/>
        <rFont val="Times New Roman"/>
        <family val="1"/>
      </rPr>
      <t>(zadanie wykonane ze środków niewygasających z 2018r.)</t>
    </r>
  </si>
  <si>
    <r>
      <t xml:space="preserve">Udrożnienie przepustu w m. Jarnołtówko
-obiekt 1 (2+740)- 9.607,53zł
-obiekt 2 (2+850)- 9.607,53zł
</t>
    </r>
    <r>
      <rPr>
        <sz val="8"/>
        <color indexed="17"/>
        <rFont val="Times New Roman"/>
        <family val="1"/>
      </rPr>
      <t>(zadanie wykonane ze środków niewygasających z 2018r.)</t>
    </r>
  </si>
  <si>
    <t>Awaryjna naprawa skapry w m. Małdyty w km 13+185</t>
  </si>
  <si>
    <t>Piaskowanie balustrady mostowej w ciągu dr. pow.Nr 1183N w km 23+885-23+900 m. Bogaczewo (dł. 28,80mb)</t>
  </si>
  <si>
    <t>Udrożnienie przepustu w m. Kiersztanowo</t>
  </si>
  <si>
    <t>Piaskowanie balustrady mostowej w ciągu dr. pow.Nr 1192N w km 2+795 k/m.Liksajny n/K.Elbląskim (dł.42mb)</t>
  </si>
  <si>
    <t>Piaskowanie balustrady mostowej w ciągu dr. pow.Nr 1229N w km 2+466 k/m.Karnity n/K.Iławskim (dł.52mb)</t>
  </si>
  <si>
    <t>Wykonanie prac bieżącego utrzymania na obiekcie mostowym w ciągu drogi powiatowej Nr 1194N dr. 1307N (Zalewo) – Miłomłyn</t>
  </si>
  <si>
    <t xml:space="preserve">Ustawienie barier energochłonnych w ciągu dr.pow.Nr 1194N dr.Nr 1307N (Zalewo) – Miłomłyn wzdłuż Kanału Iławskiego
w km 16+963-17+435 (472mb)  
</t>
  </si>
  <si>
    <t>Remont chodnika w m.Chojnik</t>
  </si>
  <si>
    <r>
      <t xml:space="preserve">Udrożnienie przepustu w m. Niebrzydowo Wielkie </t>
    </r>
    <r>
      <rPr>
        <sz val="8"/>
        <color indexed="17"/>
        <rFont val="Times New Roman"/>
        <family val="1"/>
      </rPr>
      <t>(zadanie wykonane ze środków niewygasających z 2018r.)</t>
    </r>
  </si>
  <si>
    <r>
      <rPr>
        <b/>
        <sz val="8"/>
        <color indexed="18"/>
        <rFont val="Times New Roman"/>
        <family val="1"/>
      </rPr>
      <t xml:space="preserve">5 930 994
</t>
    </r>
    <r>
      <rPr>
        <b/>
        <sz val="8"/>
        <color indexed="8"/>
        <rFont val="Times New Roman"/>
        <family val="1"/>
      </rPr>
      <t xml:space="preserve">Rezerwa Subwencji Ogólnej
</t>
    </r>
    <r>
      <rPr>
        <b/>
        <sz val="8"/>
        <color indexed="18"/>
        <rFont val="Times New Roman"/>
        <family val="1"/>
      </rPr>
      <t>3 792 269</t>
    </r>
    <r>
      <rPr>
        <b/>
        <sz val="8"/>
        <color indexed="8"/>
        <rFont val="Times New Roman"/>
        <family val="1"/>
      </rPr>
      <t xml:space="preserve">
Gmina Miejska Ostróda</t>
    </r>
  </si>
  <si>
    <r>
      <rPr>
        <b/>
        <sz val="8"/>
        <color indexed="56"/>
        <rFont val="Times New Roman"/>
        <family val="1"/>
      </rPr>
      <t>9 536 706</t>
    </r>
    <r>
      <rPr>
        <b/>
        <sz val="8"/>
        <color indexed="62"/>
        <rFont val="Times New Roman"/>
        <family val="1"/>
      </rPr>
      <t xml:space="preserve"> 
</t>
    </r>
    <r>
      <rPr>
        <b/>
        <sz val="8"/>
        <rFont val="Times New Roman"/>
        <family val="1"/>
      </rPr>
      <t xml:space="preserve">Rezerwa Subwencji Ogólnej
</t>
    </r>
    <r>
      <rPr>
        <b/>
        <sz val="8"/>
        <color indexed="56"/>
        <rFont val="Times New Roman"/>
        <family val="1"/>
      </rPr>
      <t>9 319 721</t>
    </r>
    <r>
      <rPr>
        <b/>
        <sz val="8"/>
        <rFont val="Times New Roman"/>
        <family val="1"/>
      </rPr>
      <t xml:space="preserve">
Gmina Miejska Ostróda</t>
    </r>
  </si>
  <si>
    <r>
      <rPr>
        <b/>
        <sz val="8"/>
        <color indexed="56"/>
        <rFont val="Times New Roman"/>
        <family val="1"/>
      </rPr>
      <t>2 938 349,00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1 233 423,00</t>
    </r>
    <r>
      <rPr>
        <b/>
        <sz val="8"/>
        <color indexed="8"/>
        <rFont val="Times New Roman"/>
        <family val="1"/>
      </rPr>
      <t xml:space="preserve">
Gmina Miejska Ostróda
</t>
    </r>
    <r>
      <rPr>
        <b/>
        <sz val="8"/>
        <color indexed="56"/>
        <rFont val="Times New Roman"/>
        <family val="1"/>
      </rPr>
      <t>246 821,00</t>
    </r>
    <r>
      <rPr>
        <b/>
        <sz val="8"/>
        <color indexed="8"/>
        <rFont val="Times New Roman"/>
        <family val="1"/>
      </rPr>
      <t xml:space="preserve">
Gmina Wiejska Ostróda</t>
    </r>
  </si>
  <si>
    <r>
      <rPr>
        <b/>
        <sz val="8"/>
        <color indexed="56"/>
        <rFont val="Times New Roman"/>
        <family val="1"/>
      </rPr>
      <t>41 648,00</t>
    </r>
    <r>
      <rPr>
        <b/>
        <sz val="8"/>
        <color indexed="8"/>
        <rFont val="Times New Roman"/>
        <family val="1"/>
      </rPr>
      <t xml:space="preserve">
Gmina Ostróda</t>
    </r>
  </si>
  <si>
    <r>
      <rPr>
        <b/>
        <sz val="8"/>
        <color indexed="56"/>
        <rFont val="Times New Roman"/>
        <family val="1"/>
      </rPr>
      <t>80 000,00</t>
    </r>
    <r>
      <rPr>
        <b/>
        <sz val="8"/>
        <color indexed="8"/>
        <rFont val="Times New Roman"/>
        <family val="1"/>
      </rPr>
      <t xml:space="preserve">
Gmina Ostróda</t>
    </r>
  </si>
  <si>
    <r>
      <rPr>
        <b/>
        <sz val="8"/>
        <color indexed="56"/>
        <rFont val="Times New Roman"/>
        <family val="1"/>
      </rPr>
      <t>12 054,00</t>
    </r>
    <r>
      <rPr>
        <b/>
        <sz val="8"/>
        <color indexed="8"/>
        <rFont val="Times New Roman"/>
        <family val="1"/>
      </rPr>
      <t xml:space="preserve">
Gmina Grunwald</t>
    </r>
  </si>
  <si>
    <t>ROK 2020</t>
  </si>
  <si>
    <t>Razem rok 2020</t>
  </si>
  <si>
    <t>Razem 1999-2020</t>
  </si>
  <si>
    <t>Remont ulicy Pieniężnego</t>
  </si>
  <si>
    <t>Remont ulicy Jaracza</t>
  </si>
  <si>
    <t xml:space="preserve">Remont kładki dla pieszych n/Kanałem Młyńskim w ciągu ul. Mickiewicza </t>
  </si>
  <si>
    <t xml:space="preserve">Regulacja krawężnika oraz regulacja krawężnika na przejściach dla pieszych w ciągu ulic powiatowych na terenie miasta Ostróda (200mb) </t>
  </si>
  <si>
    <t xml:space="preserve">Wykonanie elementów bezpieczeństwa w postaci wyniesionych przejść dla pieszych w ciągu ul. Jagiełły                                                         </t>
  </si>
  <si>
    <t>Naprawa nawierzchni chodnika w ciągu ulicy Wyszyńskiego (dł.100mb)</t>
  </si>
  <si>
    <t xml:space="preserve">Naprawa nawierzchni ulicy Grunwaldzkiej              </t>
  </si>
  <si>
    <t xml:space="preserve">Naprawa nawierzchni ulicy Grunwaldzkiej i Słowackiego           </t>
  </si>
  <si>
    <r>
      <t>Konserwacje cząstkowe masą bitumiczną</t>
    </r>
  </si>
  <si>
    <t xml:space="preserve">Remont drogi powiatowej Nr 1233N na odcinki Zajączki – Wygoda </t>
  </si>
  <si>
    <r>
      <rPr>
        <b/>
        <sz val="8"/>
        <color indexed="56"/>
        <rFont val="Times New Roman"/>
        <family val="1"/>
      </rPr>
      <t>1 821 977,00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600 000,00</t>
    </r>
    <r>
      <rPr>
        <b/>
        <sz val="8"/>
        <color indexed="8"/>
        <rFont val="Times New Roman"/>
        <family val="1"/>
      </rPr>
      <t xml:space="preserve">
Gmina Wiejska Ostróda</t>
    </r>
  </si>
  <si>
    <t>Remont zatoki postojowej w m. Pietrzwałd dł.0,04km</t>
  </si>
  <si>
    <t xml:space="preserve">Remont drogi powiatowej Nr 1216N Zajączki- Pietrzwałd </t>
  </si>
  <si>
    <t xml:space="preserve">Wzmocnienie nawierzchni drogi powiatowej Nr 1232N Wirwajdy-Smykowo-Szyldak-Olsztynek w km 14+430-15+674 i w km 18+270-22+658
Termin realizacji 2020-2022
</t>
  </si>
  <si>
    <r>
      <rPr>
        <b/>
        <sz val="8"/>
        <color indexed="56"/>
        <rFont val="Times New Roman"/>
        <family val="1"/>
      </rPr>
      <t>55 000,00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898 042,00</t>
    </r>
    <r>
      <rPr>
        <b/>
        <sz val="8"/>
        <color indexed="8"/>
        <rFont val="Times New Roman"/>
        <family val="1"/>
      </rPr>
      <t xml:space="preserve">
Rządowy fundusz Inwestycji Lokalnych</t>
    </r>
  </si>
  <si>
    <r>
      <t xml:space="preserve">Poszerzenia łuków poziomych dróg pow. wykonane z kostki kamiennej w ciągu dr. pow. Nr 1232 N Wirwajdy – Smykowo – Szyldak - Olsztynek (km 2+800-2+870, 2+900-2+970, 3+300-3+370). Termin realizacji 2019 – 2020 </t>
    </r>
    <r>
      <rPr>
        <sz val="8"/>
        <color indexed="17"/>
        <rFont val="Times New Roman"/>
        <family val="1"/>
      </rPr>
      <t>(środki niewygasające z 2019r.)</t>
    </r>
  </si>
  <si>
    <t xml:space="preserve">Wykonanie poszerzenia w ciągu dr.pow.nr1230N Warlity Wlk.- Ostróda- Lubajny- Stare Jabłonki- Mańki                            </t>
  </si>
  <si>
    <t xml:space="preserve">Wyk.poszerzenia nawierzchni w ciągu dr.pow. Nr1232N w m. Wirwajdy (dł. 80 mb) </t>
  </si>
  <si>
    <t xml:space="preserve">Naprawa odwodnienia w ciągu dr.pow. Nr 1233N Wirwajdy – Lipowo – Zajączki - Wygoda w m. Turznica (km 1+292) </t>
  </si>
  <si>
    <t>Przebudowa dr. pow.Nr 1192N w m. Liksajny (dł. 1,4km)</t>
  </si>
  <si>
    <r>
      <rPr>
        <b/>
        <sz val="8"/>
        <color indexed="56"/>
        <rFont val="Times New Roman"/>
        <family val="1"/>
      </rPr>
      <t>1 352 822,00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300 000,00</t>
    </r>
    <r>
      <rPr>
        <b/>
        <sz val="8"/>
        <color indexed="8"/>
        <rFont val="Times New Roman"/>
        <family val="1"/>
      </rPr>
      <t xml:space="preserve">
Gmina Miłomłyn</t>
    </r>
  </si>
  <si>
    <t>Remont chodnika w m. Bynowo</t>
  </si>
  <si>
    <t>Wymiana balustrady mostowej nad Kanałem Iławskim i w ciągu ul. Pasłęckiej w Miłomłynie</t>
  </si>
  <si>
    <t xml:space="preserve">Przebudowa ul. pow.Nr 3091N Kaszubska w m. Morąg </t>
  </si>
  <si>
    <r>
      <rPr>
        <b/>
        <sz val="8"/>
        <color indexed="56"/>
        <rFont val="Times New Roman"/>
        <family val="1"/>
      </rPr>
      <t>248 637,00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49 728,00</t>
    </r>
    <r>
      <rPr>
        <b/>
        <sz val="8"/>
        <color indexed="8"/>
        <rFont val="Times New Roman"/>
        <family val="1"/>
      </rPr>
      <t xml:space="preserve">
Gmina Morąg</t>
    </r>
  </si>
  <si>
    <t xml:space="preserve">Przebudowa ul. pow.Nr 1178N Przemysłowa w m. Morąg </t>
  </si>
  <si>
    <r>
      <rPr>
        <b/>
        <sz val="8"/>
        <color indexed="56"/>
        <rFont val="Times New Roman"/>
        <family val="1"/>
      </rPr>
      <t>2 051 685,00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410 338,00</t>
    </r>
    <r>
      <rPr>
        <b/>
        <sz val="8"/>
        <color indexed="8"/>
        <rFont val="Times New Roman"/>
        <family val="1"/>
      </rPr>
      <t xml:space="preserve">
Gmina Morąg</t>
    </r>
  </si>
  <si>
    <t>Remont chodnika w ciągu Al.. Wojska polskiego w Morągu</t>
  </si>
  <si>
    <t xml:space="preserve">Remont dr.pow. Nr 1189N w m. Jurki </t>
  </si>
  <si>
    <r>
      <rPr>
        <b/>
        <sz val="8"/>
        <color indexed="56"/>
        <rFont val="Times New Roman"/>
        <family val="1"/>
      </rPr>
      <t>599 719,00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119 944,00</t>
    </r>
    <r>
      <rPr>
        <b/>
        <sz val="8"/>
        <color indexed="8"/>
        <rFont val="Times New Roman"/>
        <family val="1"/>
      </rPr>
      <t xml:space="preserve">
Gmina Morąg</t>
    </r>
  </si>
  <si>
    <t xml:space="preserve">Remont dróg pow. Nr 1178N i Nr 1183N w m. Bogaczewo </t>
  </si>
  <si>
    <t xml:space="preserve">Remont dr.pow. Nr 1203N na odcinku Wilnowo – Ględy </t>
  </si>
  <si>
    <t xml:space="preserve">Remont dr.pow. Nr 1199N na odcinku Boguchwały – Wilnowo </t>
  </si>
  <si>
    <r>
      <rPr>
        <b/>
        <sz val="8"/>
        <color indexed="56"/>
        <rFont val="Times New Roman"/>
        <family val="1"/>
      </rPr>
      <t>910 947,00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182 190,00</t>
    </r>
    <r>
      <rPr>
        <b/>
        <sz val="8"/>
        <color indexed="8"/>
        <rFont val="Times New Roman"/>
        <family val="1"/>
      </rPr>
      <t xml:space="preserve">
Gmina Morąg</t>
    </r>
  </si>
  <si>
    <r>
      <rPr>
        <b/>
        <sz val="8"/>
        <color indexed="56"/>
        <rFont val="Times New Roman"/>
        <family val="1"/>
      </rPr>
      <t>112 179,00</t>
    </r>
    <r>
      <rPr>
        <b/>
        <sz val="8"/>
        <color indexed="8"/>
        <rFont val="Times New Roman"/>
        <family val="1"/>
      </rPr>
      <t xml:space="preserve">
Fundusz Dróg Samorządowych</t>
    </r>
  </si>
  <si>
    <r>
      <rPr>
        <b/>
        <sz val="8"/>
        <color indexed="56"/>
        <rFont val="Times New Roman"/>
        <family val="1"/>
      </rPr>
      <t>911 995,00</t>
    </r>
    <r>
      <rPr>
        <b/>
        <sz val="8"/>
        <color indexed="8"/>
        <rFont val="Times New Roman"/>
        <family val="1"/>
      </rPr>
      <t xml:space="preserve">
Fundusz Dróg Samorządowych</t>
    </r>
  </si>
  <si>
    <t xml:space="preserve">Wykonanie remontu nawierzchni w m. Bogaczewo </t>
  </si>
  <si>
    <t>Remont dr.pow.Nr 1215N Morąg –Wola Kudypska</t>
  </si>
  <si>
    <t xml:space="preserve">Remont chodnika w m. Markowo </t>
  </si>
  <si>
    <t>Remont balustrad mostu w ciągu drogi powiatowej Nr 1215N Morąg – Wola Kudypska (km 0+793)</t>
  </si>
  <si>
    <t>Piaskowanie i malowanie balustrad mostowych:
-ul. pow.Nr 3092 N Bez Nazwy w Morągu (dł. 25,00 m2)-4.951,06 zł
-dr.pow.Nr 1257 N dr. nr 1235N – Marwałd – Jabłonowo k/m Marwałd (dł. 52,00 m2)-10.298,20zł
-dr.pow.Nr 1585N Mielno – Rączki (dr. nr 1264 N) m. Mielno (dł. 45,00 m2)-8.911,90zł
-dr.pow.Nr 1213N dr. nr 1211N (Rolnowo)–Kiełkuty–Dobrocin–Wenecja m. Dobrocin (dł. 25 m2)-4.951,06zł</t>
  </si>
  <si>
    <t>Wykonanie odwodnienia wraz z naprawą przepustu w ciągu drogi Nr 1928N – dr.woj. Nr 526 – Połowite – Jarnołtowo – Zajezierze w km 11+800-11+820</t>
  </si>
  <si>
    <t>Remont dr.pow.nr1243N na odcinku Glądy - Tułodziad</t>
  </si>
  <si>
    <r>
      <rPr>
        <b/>
        <sz val="8"/>
        <color indexed="56"/>
        <rFont val="Times New Roman"/>
        <family val="1"/>
      </rPr>
      <t>2 646 673,00</t>
    </r>
    <r>
      <rPr>
        <b/>
        <sz val="8"/>
        <color indexed="8"/>
        <rFont val="Times New Roman"/>
        <family val="1"/>
      </rPr>
      <t xml:space="preserve">
Fundusz Dróg Samorządowych
</t>
    </r>
    <r>
      <rPr>
        <b/>
        <sz val="8"/>
        <color indexed="56"/>
        <rFont val="Times New Roman"/>
        <family val="1"/>
      </rPr>
      <t>174 000,00</t>
    </r>
    <r>
      <rPr>
        <b/>
        <sz val="8"/>
        <color indexed="8"/>
        <rFont val="Times New Roman"/>
        <family val="1"/>
      </rPr>
      <t xml:space="preserve">
Gmina Dąbrówno</t>
    </r>
  </si>
  <si>
    <t>Powierzchniowe utrwalenie drogi Nr 1253N na odcinku Zybułtowo–Góry Łubiańskie (6000m2)</t>
  </si>
  <si>
    <t>Remont chodnika w m. Jarnołtowo (dr.Nr1928N i 1207N)</t>
  </si>
  <si>
    <t>Remont chodnika w m. Jarnołtowo</t>
  </si>
  <si>
    <r>
      <t>Naprawa odwodnienia w m. Ględy</t>
    </r>
    <r>
      <rPr>
        <sz val="8"/>
        <color indexed="17"/>
        <rFont val="Times New Roman"/>
        <family val="1"/>
      </rPr>
      <t xml:space="preserve"> (środki niewygasające z 2019r.)</t>
    </r>
  </si>
  <si>
    <r>
      <t xml:space="preserve">Poszerzenia łuków poziomych dróg pow. wyk. z kostki kamiennej w ciągu dr.pow.Nr 1965 N Zawroty – Szeląg (km 0+320-0+380–60 mb, 1+190–1+243–53mb, 2+523–2+560 – 37 mb) </t>
    </r>
    <r>
      <rPr>
        <sz val="8"/>
        <color indexed="17"/>
        <rFont val="Times New Roman"/>
        <family val="1"/>
      </rPr>
      <t xml:space="preserve"> (środki niewygasające z 2019r.)</t>
    </r>
  </si>
  <si>
    <t>Remont dr.pow.Nr 1267N Wierzbica-Gutowo-Rybno</t>
  </si>
  <si>
    <t>ROK 2021</t>
  </si>
  <si>
    <t>Razem 1999-2021</t>
  </si>
  <si>
    <r>
      <t xml:space="preserve"> </t>
    </r>
    <r>
      <rPr>
        <b/>
        <sz val="8"/>
        <color indexed="62"/>
        <rFont val="Times New Roman"/>
        <family val="1"/>
      </rPr>
      <t xml:space="preserve">529 975,00 </t>
    </r>
    <r>
      <rPr>
        <b/>
        <sz val="8"/>
        <color indexed="8"/>
        <rFont val="Times New Roman"/>
        <family val="1"/>
      </rPr>
      <t xml:space="preserve">Fundusz Dróg Samorządowych </t>
    </r>
  </si>
  <si>
    <t>Budowa kładki dla pieszych w m. Durąg</t>
  </si>
  <si>
    <t>Remont chodnika w m. Durąg</t>
  </si>
  <si>
    <t>Remont chodnika w m. Zajaczki w ciągu drogi Nr 1216 n (170m)</t>
  </si>
  <si>
    <t>Remont chodnika w m. Brzydowo (droga Nr 1237 N ) dł. 510 m</t>
  </si>
  <si>
    <t>Remont chodnika w ciągu drogi powiatowej Nr 1243 N w m. kajkowo w km 4+550-4+610(60m)</t>
  </si>
  <si>
    <t>Udrożnienie przepustu w m. Grabinek</t>
  </si>
  <si>
    <r>
      <t xml:space="preserve">Naprawa orytek ściekowych (60m)i ułozenie skarpy z kostki kamiennej (12m </t>
    </r>
    <r>
      <rPr>
        <sz val="7"/>
        <color indexed="8"/>
        <rFont val="Times New Roman"/>
        <family val="1"/>
      </rPr>
      <t>2)</t>
    </r>
    <r>
      <rPr>
        <sz val="8"/>
        <color indexed="8"/>
        <rFont val="Times New Roman"/>
        <family val="1"/>
      </rPr>
      <t xml:space="preserve">   </t>
    </r>
  </si>
  <si>
    <t>Demontaż elementów przyczółka wiaduktu w m. Miłomłyn</t>
  </si>
  <si>
    <t>Remont chodnika w ciągu ulicy Krasińskiego (320m)</t>
  </si>
  <si>
    <t>Remont drogi powiatowej Nr 1180 N na odcinku Morąg - Żabi Róg (dł. 5,84 km)</t>
  </si>
  <si>
    <t xml:space="preserve"> </t>
  </si>
  <si>
    <r>
      <rPr>
        <b/>
        <sz val="8"/>
        <color indexed="56"/>
        <rFont val="Times New Roman"/>
        <family val="1"/>
      </rPr>
      <t xml:space="preserve"> 4 156 336,00</t>
    </r>
    <r>
      <rPr>
        <b/>
        <sz val="8"/>
        <color indexed="8"/>
        <rFont val="Times New Roman"/>
        <family val="1"/>
      </rPr>
      <t xml:space="preserve"> Rzadowy Fundusz Rozwoju Dróg    </t>
    </r>
    <r>
      <rPr>
        <b/>
        <sz val="8"/>
        <color indexed="56"/>
        <rFont val="Times New Roman"/>
        <family val="1"/>
      </rPr>
      <t xml:space="preserve">825 475,00     </t>
    </r>
    <r>
      <rPr>
        <b/>
        <sz val="8"/>
        <color indexed="8"/>
        <rFont val="Times New Roman"/>
        <family val="1"/>
      </rPr>
      <t xml:space="preserve"> Gmina Morąg </t>
    </r>
  </si>
  <si>
    <t>Remont drogi powiatowej Nr 1199 N na odcinku Książnikj- Boguchwały i na odcinku Wilnowo - Żabi Róg (dł. 10,65km)</t>
  </si>
  <si>
    <t>Utwardzenie kostką kamienną poszerzeń drogi powiatowej Nr 1965 N Zawroty- Szeląg w km 10+725 (30mb) i w km 5-4901 (35mb)</t>
  </si>
  <si>
    <t xml:space="preserve">Czyszczenie i udrożnienie pzrepustu w ciagu drogi powiatowej nr 1924 N k/m Kitnowo </t>
  </si>
  <si>
    <t>Remont chodnika w m. Jarnołtowo (60m)</t>
  </si>
  <si>
    <t>Bieżąca naprawa mostu w m. Ględy (dr. Nr 1186 N) w km 3+430</t>
  </si>
  <si>
    <r>
      <rPr>
        <b/>
        <sz val="8"/>
        <color indexed="56"/>
        <rFont val="Times New Roman"/>
        <family val="1"/>
      </rPr>
      <t>3 639 557</t>
    </r>
    <r>
      <rPr>
        <b/>
        <sz val="8"/>
        <color indexed="8"/>
        <rFont val="Times New Roman"/>
        <family val="1"/>
      </rPr>
      <t xml:space="preserve"> Rzadowy Fundusz Rozwoju Dróg  1</t>
    </r>
    <r>
      <rPr>
        <b/>
        <sz val="8"/>
        <color indexed="56"/>
        <rFont val="Times New Roman"/>
        <family val="1"/>
      </rPr>
      <t xml:space="preserve">00 000,00   </t>
    </r>
    <r>
      <rPr>
        <b/>
        <sz val="8"/>
        <rFont val="Times New Roman"/>
        <family val="1"/>
      </rPr>
      <t xml:space="preserve">Gmina Morąg    </t>
    </r>
    <r>
      <rPr>
        <b/>
        <sz val="8"/>
        <color indexed="56"/>
        <rFont val="Times New Roman"/>
        <family val="1"/>
      </rPr>
      <t xml:space="preserve">714 501,00 </t>
    </r>
    <r>
      <rPr>
        <b/>
        <sz val="8"/>
        <rFont val="Times New Roman"/>
        <family val="1"/>
      </rPr>
      <t>Gmina Miłakowo</t>
    </r>
  </si>
  <si>
    <t>Razem rok 2021</t>
  </si>
  <si>
    <t>ROK 2022</t>
  </si>
  <si>
    <t>Razem rok 2022</t>
  </si>
  <si>
    <t>Razem 1999-2022</t>
  </si>
  <si>
    <t xml:space="preserve">Oznakowanie poziome cienkowarstwowe farbą akrylową z zastosowaniem mikrokul </t>
  </si>
  <si>
    <t xml:space="preserve">Wykonanie konserwacji cząstkowych masą bitumiczną na gorąco </t>
  </si>
  <si>
    <t>Naprawa chodników w ciągu ulic Czarnieckiego i Pieniężnego</t>
  </si>
  <si>
    <t>Konserwacje cząstkowe nawierzchni bitumicznej grysami na sucho z użyciem emulsji asfaltowej bez pionowego obcinania krawędzi uszkodzonego miejsca</t>
  </si>
  <si>
    <t xml:space="preserve">Profilowanie dróg gruntowych przy pomocy równiarki </t>
  </si>
  <si>
    <r>
      <t>1 218 437,00</t>
    </r>
    <r>
      <rPr>
        <b/>
        <sz val="8"/>
        <color indexed="62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Fundusz Dróg Samorządowych
529 975,00
Rządowy Fundusz Inwestycji Lokalnych </t>
    </r>
  </si>
  <si>
    <r>
      <rPr>
        <b/>
        <sz val="8"/>
        <color indexed="56"/>
        <rFont val="Times New Roman"/>
        <family val="1"/>
      </rPr>
      <t xml:space="preserve">3 639 557
</t>
    </r>
    <r>
      <rPr>
        <b/>
        <sz val="8"/>
        <color indexed="8"/>
        <rFont val="Times New Roman"/>
        <family val="1"/>
      </rPr>
      <t>Rzadowy Fundusz Rozwoju Dróg 
15</t>
    </r>
    <r>
      <rPr>
        <b/>
        <sz val="8"/>
        <color indexed="56"/>
        <rFont val="Times New Roman"/>
        <family val="1"/>
      </rPr>
      <t xml:space="preserve">0 000,00
</t>
    </r>
    <r>
      <rPr>
        <b/>
        <sz val="8"/>
        <rFont val="Times New Roman"/>
        <family val="1"/>
      </rPr>
      <t xml:space="preserve">Gmina Morąg    
</t>
    </r>
    <r>
      <rPr>
        <b/>
        <sz val="8"/>
        <color indexed="56"/>
        <rFont val="Times New Roman"/>
        <family val="1"/>
      </rPr>
      <t xml:space="preserve">714 501,00
</t>
    </r>
    <r>
      <rPr>
        <b/>
        <sz val="8"/>
        <rFont val="Times New Roman"/>
        <family val="1"/>
      </rPr>
      <t>Gmina Miłakowo</t>
    </r>
  </si>
  <si>
    <t>Przebudowa dr.pow.Nr1228N w m.Międzylesie</t>
  </si>
  <si>
    <t>2 158 976,00
Rządowy Fundusz Rozwoju Dróg</t>
  </si>
  <si>
    <t>Przebudowa przejścia dla pieszych w ciągu dr.pow.nr 1194N Pasłęckiej w Miłomłynie w km 18+452</t>
  </si>
  <si>
    <t>Przebudowa przejścia dla pieszych wraz z doświetleniem w ciągu ulicy Mickiewicza w km 1+105 w Morągu</t>
  </si>
  <si>
    <t>Przebudowa przejścia dla pieszych w ciągu ulicy powiatowej Nr 1178N 11 Listopada w km 0+435 w Morągu</t>
  </si>
  <si>
    <t>Przebudowa przejścia dla pieszych wraz z doświetleniem w ciągu ulicy Czarnieckiego w km 1+585 w Ostródzie</t>
  </si>
  <si>
    <t>60 057,00
RFRD-BRD</t>
  </si>
  <si>
    <t>Przebudowa przejścia dla pieszych wraz z doświetleniem w ciągu ulicy Czarnieckiego w km 1+660 w Ostródzie</t>
  </si>
  <si>
    <t>50 746,00
RFRD-BRD</t>
  </si>
  <si>
    <t>Przebudowa przejścia dla pieszych wraz z doświetleniem w ciągu ulicy Grunwaldzkiej w km 1+340 w Ostródzie</t>
  </si>
  <si>
    <t>52 949
RFRD-BRD</t>
  </si>
  <si>
    <t>Przebudowa przejścia dla pieszych wraz z doświetleniem w ciągu ulicy Wyszyńskiego w km 0+035 w Ostródzie</t>
  </si>
  <si>
    <t>57 026,00
RFRD-BRD</t>
  </si>
  <si>
    <t>Przebudowa przejść dla pieszych wraz z doświetleniem w obrębie skrzyżowania ulicy Jagiełły w km 1+300 i w km 1+340 oraz ulicy Pieniężnego w km 0+847 i w km 0+873 w Ostródzie</t>
  </si>
  <si>
    <t>57 586,00
RFRD-BRD</t>
  </si>
  <si>
    <t>67 527,00
RFRD-BRD</t>
  </si>
  <si>
    <t>40 317,00
RFRD-BRD</t>
  </si>
  <si>
    <t>42 848,00
RFRD-BRD</t>
  </si>
  <si>
    <t>Przebudowa przejścia dla pieszych w ciągu ulicy powiatowej Nr 3085N Szpitalnej w km 0+205 w Morągu</t>
  </si>
  <si>
    <t>Przebudowa przejścia dla pieszych w ciągu ulicy powiatowej Nr 3076N Mickiewicza w km 0+820 w Morągu</t>
  </si>
  <si>
    <t>45 423,00
RFRD-BRD</t>
  </si>
  <si>
    <t>Podwójne powierzchniowe utrwalenie na drodze Nr 1965N</t>
  </si>
  <si>
    <t>Naprawa przepustu k/m.Stolno</t>
  </si>
  <si>
    <t>Naprawa przepustu k/m.Jarnołtowo</t>
  </si>
  <si>
    <t>Budowa chodnika w m. Kreki w ciągu drogi Nr 1928N</t>
  </si>
  <si>
    <t>75 000,00
Gmina Małdyty</t>
  </si>
  <si>
    <t>Naprawa odwodnienia na moście w m. Mielno</t>
  </si>
  <si>
    <t>Ułożenie płyt ściekowych k/m.Kitnowo (most)</t>
  </si>
  <si>
    <t>Budowa zatoki autobusowej i peronu k/m.Kitnowo w ciągu drogi Nr 1924N</t>
  </si>
  <si>
    <t>Naprawa nawierzchni drogi Nr 1259N w m.Leszcz</t>
  </si>
  <si>
    <t>Naprawa przepustu k/m.Fiugajki</t>
  </si>
  <si>
    <t>Bieżace utrzymanie dróg (wykonywanie rowów)</t>
  </si>
  <si>
    <t>Budowa kanalizacji deszczowej w m. Jurki</t>
  </si>
  <si>
    <r>
      <t>5</t>
    </r>
    <r>
      <rPr>
        <b/>
        <sz val="8"/>
        <color indexed="56"/>
        <rFont val="Times New Roman"/>
        <family val="1"/>
      </rPr>
      <t xml:space="preserve">0 000,00
</t>
    </r>
    <r>
      <rPr>
        <b/>
        <sz val="8"/>
        <rFont val="Times New Roman"/>
        <family val="1"/>
      </rPr>
      <t xml:space="preserve">Gmina Morąg    </t>
    </r>
  </si>
  <si>
    <t>Budowa chodnika w m. Strużyna w ciągu drogi Nr 1183N i Nr 1166N</t>
  </si>
  <si>
    <t>Naprawa odwodnienia na moście w m. Liksajny</t>
  </si>
  <si>
    <t>Poszerzenia jezdni na łukach w ciągu drogi Nr 1219N k/m.Zalewo</t>
  </si>
  <si>
    <t>Wykonanie poszerzeń na łukach w ciągu drogi Nr 1219N</t>
  </si>
  <si>
    <t>Naprawa chodnika w ciągu drogi Nr 1194N w m. Miłomłyn</t>
  </si>
  <si>
    <t>Odnawianie poręczy mostowych k/m.Stare jabłonki</t>
  </si>
  <si>
    <t>Naprawa nawierzchni chodnika w m. Stare Jabłonki</t>
  </si>
  <si>
    <t>Ustawienie barier energochłonnych na terenie OD1 w Ostródzie</t>
  </si>
  <si>
    <t>Remont drogi powiatowej Nr 1233N na odcinku Reszki-Lipowo i na odcinku Lipowo- Zajączki (dł.8,325km)</t>
  </si>
  <si>
    <r>
      <rPr>
        <b/>
        <sz val="8"/>
        <color indexed="56"/>
        <rFont val="Times New Roman"/>
        <family val="1"/>
      </rPr>
      <t xml:space="preserve">6 464 076
</t>
    </r>
    <r>
      <rPr>
        <b/>
        <sz val="8"/>
        <color indexed="8"/>
        <rFont val="Times New Roman"/>
        <family val="1"/>
      </rPr>
      <t xml:space="preserve">Rzadowy Fundusz Rozwoju Dróg </t>
    </r>
  </si>
  <si>
    <t>100 000,00
Rządowy Program Razem bezpieczniej im. Wł. Stasiaka na lata 2022-2024</t>
  </si>
  <si>
    <t>Doświetlenie i doposażenia przejścia dla pieszych przy Szkole Podstawowej w Zwierzewie</t>
  </si>
  <si>
    <t>w latach 1999 - 2022</t>
  </si>
  <si>
    <t>149 806,00
RFRD-BRD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</si>
</sst>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);\-#,##0"/>
    <numFmt numFmtId="167" formatCode="#,##0.000_);\-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#,##0.00_ ;\-#,##0.00\ "/>
    <numFmt numFmtId="174" formatCode="0.000"/>
    <numFmt numFmtId="175" formatCode="[$-415]d\ mmmm\ yyyy"/>
    <numFmt numFmtId="176" formatCode="#,##0.000"/>
    <numFmt numFmtId="177" formatCode="[$-415]dddd\,\ d\ mmmm\ yyyy"/>
    <numFmt numFmtId="178" formatCode="#,##0.00\ &quot;zł&quot;"/>
    <numFmt numFmtId="179" formatCode="00\-000"/>
    <numFmt numFmtId="180" formatCode="#,##0\ &quot;zł&quot;"/>
  </numFmts>
  <fonts count="73">
    <font>
      <sz val="10"/>
      <name val="Times New Roman"/>
      <family val="1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12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Arial"/>
      <family val="2"/>
    </font>
    <font>
      <sz val="8"/>
      <color indexed="48"/>
      <name val="Times New Roman"/>
      <family val="2"/>
    </font>
    <font>
      <sz val="8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18"/>
      <name val="Arial"/>
      <family val="2"/>
    </font>
    <font>
      <b/>
      <sz val="10"/>
      <color indexed="18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56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Arial"/>
      <family val="2"/>
    </font>
    <font>
      <b/>
      <sz val="9"/>
      <color indexed="17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56"/>
      <name val="Times New Roman"/>
      <family val="1"/>
    </font>
    <font>
      <sz val="8"/>
      <color indexed="17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color indexed="6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Times New Roman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Times New Roman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206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72"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3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Border="1" applyAlignment="1">
      <alignment vertical="top" wrapText="1"/>
    </xf>
    <xf numFmtId="1" fontId="8" fillId="0" borderId="0" xfId="0" applyNumberFormat="1" applyFont="1" applyAlignment="1">
      <alignment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3" fontId="3" fillId="32" borderId="10" xfId="0" applyNumberFormat="1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justify" vertical="top" wrapText="1"/>
    </xf>
    <xf numFmtId="3" fontId="8" fillId="0" borderId="10" xfId="0" applyNumberFormat="1" applyFont="1" applyFill="1" applyBorder="1" applyAlignment="1">
      <alignment vertical="top" wrapText="1"/>
    </xf>
    <xf numFmtId="1" fontId="3" fillId="32" borderId="10" xfId="0" applyNumberFormat="1" applyFont="1" applyFill="1" applyBorder="1" applyAlignment="1">
      <alignment horizontal="right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3" fontId="3" fillId="32" borderId="10" xfId="0" applyNumberFormat="1" applyFont="1" applyFill="1" applyBorder="1" applyAlignment="1">
      <alignment horizontal="right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3" fontId="10" fillId="32" borderId="10" xfId="0" applyNumberFormat="1" applyFont="1" applyFill="1" applyBorder="1" applyAlignment="1">
      <alignment horizontal="right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3" fontId="8" fillId="32" borderId="10" xfId="0" applyNumberFormat="1" applyFont="1" applyFill="1" applyBorder="1" applyAlignment="1">
      <alignment horizontal="right" vertical="top" wrapText="1"/>
    </xf>
    <xf numFmtId="3" fontId="14" fillId="32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0" fillId="32" borderId="10" xfId="0" applyNumberFormat="1" applyFont="1" applyFill="1" applyBorder="1" applyAlignment="1">
      <alignment horizontal="right" vertical="top" wrapText="1"/>
    </xf>
    <xf numFmtId="3" fontId="11" fillId="32" borderId="10" xfId="0" applyNumberFormat="1" applyFont="1" applyFill="1" applyBorder="1" applyAlignment="1">
      <alignment horizontal="right" vertical="top" wrapText="1"/>
    </xf>
    <xf numFmtId="3" fontId="13" fillId="32" borderId="10" xfId="0" applyNumberFormat="1" applyFont="1" applyFill="1" applyBorder="1" applyAlignment="1">
      <alignment horizontal="right" vertical="top" wrapText="1"/>
    </xf>
    <xf numFmtId="3" fontId="8" fillId="32" borderId="10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5" fillId="32" borderId="10" xfId="0" applyNumberFormat="1" applyFont="1" applyFill="1" applyBorder="1" applyAlignment="1">
      <alignment horizontal="right" vertical="top" wrapText="1"/>
    </xf>
    <xf numFmtId="3" fontId="16" fillId="32" borderId="10" xfId="0" applyNumberFormat="1" applyFont="1" applyFill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1" fontId="13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8" fillId="32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32" borderId="10" xfId="0" applyNumberFormat="1" applyFont="1" applyFill="1" applyBorder="1" applyAlignment="1">
      <alignment horizontal="right" vertical="top" wrapText="1"/>
    </xf>
    <xf numFmtId="3" fontId="19" fillId="32" borderId="10" xfId="0" applyNumberFormat="1" applyFont="1" applyFill="1" applyBorder="1" applyAlignment="1">
      <alignment horizontal="right" vertical="top" wrapText="1"/>
    </xf>
    <xf numFmtId="3" fontId="8" fillId="32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 vertical="top" wrapText="1"/>
    </xf>
    <xf numFmtId="3" fontId="5" fillId="10" borderId="10" xfId="0" applyNumberFormat="1" applyFont="1" applyFill="1" applyBorder="1" applyAlignment="1">
      <alignment horizontal="right" vertical="top" wrapText="1"/>
    </xf>
    <xf numFmtId="3" fontId="6" fillId="10" borderId="10" xfId="0" applyNumberFormat="1" applyFont="1" applyFill="1" applyBorder="1" applyAlignment="1">
      <alignment horizontal="right" vertical="top" wrapText="1"/>
    </xf>
    <xf numFmtId="3" fontId="5" fillId="10" borderId="10" xfId="0" applyNumberFormat="1" applyFont="1" applyFill="1" applyBorder="1" applyAlignment="1">
      <alignment horizontal="right" vertical="top" wrapText="1"/>
    </xf>
    <xf numFmtId="3" fontId="6" fillId="10" borderId="10" xfId="0" applyNumberFormat="1" applyFont="1" applyFill="1" applyBorder="1" applyAlignment="1">
      <alignment horizontal="right" vertical="top" wrapText="1"/>
    </xf>
    <xf numFmtId="3" fontId="9" fillId="10" borderId="10" xfId="0" applyNumberFormat="1" applyFont="1" applyFill="1" applyBorder="1" applyAlignment="1">
      <alignment horizontal="right" vertical="top" wrapText="1"/>
    </xf>
    <xf numFmtId="3" fontId="20" fillId="10" borderId="10" xfId="0" applyNumberFormat="1" applyFont="1" applyFill="1" applyBorder="1" applyAlignment="1">
      <alignment vertical="top" wrapText="1"/>
    </xf>
    <xf numFmtId="3" fontId="9" fillId="10" borderId="10" xfId="0" applyNumberFormat="1" applyFont="1" applyFill="1" applyBorder="1" applyAlignment="1">
      <alignment vertical="top" wrapText="1"/>
    </xf>
    <xf numFmtId="3" fontId="21" fillId="32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 vertical="top" wrapText="1"/>
    </xf>
    <xf numFmtId="1" fontId="0" fillId="10" borderId="0" xfId="0" applyNumberFormat="1" applyFont="1" applyFill="1" applyAlignment="1">
      <alignment vertical="top" wrapText="1"/>
    </xf>
    <xf numFmtId="1" fontId="5" fillId="10" borderId="10" xfId="0" applyNumberFormat="1" applyFont="1" applyFill="1" applyBorder="1" applyAlignment="1">
      <alignment horizontal="left" vertical="top" wrapText="1"/>
    </xf>
    <xf numFmtId="1" fontId="0" fillId="10" borderId="0" xfId="0" applyNumberFormat="1" applyFont="1" applyFill="1" applyAlignment="1">
      <alignment vertical="top" wrapText="1"/>
    </xf>
    <xf numFmtId="1" fontId="0" fillId="10" borderId="0" xfId="0" applyNumberFormat="1" applyFont="1" applyFill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10" borderId="10" xfId="0" applyNumberFormat="1" applyFont="1" applyFill="1" applyBorder="1" applyAlignment="1">
      <alignment vertical="top" wrapText="1"/>
    </xf>
    <xf numFmtId="3" fontId="20" fillId="10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 vertical="top" wrapText="1"/>
    </xf>
    <xf numFmtId="1" fontId="0" fillId="10" borderId="0" xfId="0" applyNumberFormat="1" applyFont="1" applyFill="1" applyAlignment="1">
      <alignment vertical="top" wrapText="1"/>
    </xf>
    <xf numFmtId="3" fontId="5" fillId="10" borderId="10" xfId="0" applyNumberFormat="1" applyFont="1" applyFill="1" applyBorder="1" applyAlignment="1">
      <alignment horizontal="left" vertical="top" wrapText="1"/>
    </xf>
    <xf numFmtId="3" fontId="23" fillId="10" borderId="10" xfId="0" applyNumberFormat="1" applyFont="1" applyFill="1" applyBorder="1" applyAlignment="1">
      <alignment horizontal="right" vertical="top" wrapText="1"/>
    </xf>
    <xf numFmtId="3" fontId="24" fillId="1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Alignment="1">
      <alignment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horizontal="right" vertical="top" wrapText="1"/>
    </xf>
    <xf numFmtId="3" fontId="21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justify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1" fontId="4" fillId="10" borderId="10" xfId="0" applyNumberFormat="1" applyFont="1" applyFill="1" applyBorder="1" applyAlignment="1">
      <alignment vertical="top" wrapText="1"/>
    </xf>
    <xf numFmtId="3" fontId="4" fillId="10" borderId="10" xfId="0" applyNumberFormat="1" applyFont="1" applyFill="1" applyBorder="1" applyAlignment="1">
      <alignment vertical="top" wrapText="1"/>
    </xf>
    <xf numFmtId="3" fontId="26" fillId="32" borderId="10" xfId="0" applyNumberFormat="1" applyFont="1" applyFill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2" fillId="10" borderId="10" xfId="0" applyNumberFormat="1" applyFont="1" applyFill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1" fontId="8" fillId="32" borderId="10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3" fontId="4" fillId="10" borderId="10" xfId="0" applyNumberFormat="1" applyFont="1" applyFill="1" applyBorder="1" applyAlignment="1">
      <alignment horizontal="right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Alignment="1">
      <alignment horizontal="right" vertical="top" wrapText="1"/>
    </xf>
    <xf numFmtId="1" fontId="11" fillId="33" borderId="10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right" vertical="top" wrapText="1"/>
    </xf>
    <xf numFmtId="3" fontId="7" fillId="32" borderId="10" xfId="0" applyNumberFormat="1" applyFont="1" applyFill="1" applyBorder="1" applyAlignment="1">
      <alignment vertical="top" wrapText="1"/>
    </xf>
    <xf numFmtId="3" fontId="8" fillId="32" borderId="10" xfId="0" applyNumberFormat="1" applyFont="1" applyFill="1" applyBorder="1" applyAlignment="1">
      <alignment horizontal="left" vertical="top" wrapText="1"/>
    </xf>
    <xf numFmtId="3" fontId="8" fillId="32" borderId="10" xfId="0" applyNumberFormat="1" applyFont="1" applyFill="1" applyBorder="1" applyAlignment="1">
      <alignment vertical="top" wrapText="1"/>
    </xf>
    <xf numFmtId="3" fontId="13" fillId="32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3" fontId="13" fillId="32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3" fontId="71" fillId="1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vertical="top" wrapText="1"/>
    </xf>
    <xf numFmtId="4" fontId="72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 vertical="top" wrapText="1"/>
    </xf>
    <xf numFmtId="1" fontId="4" fillId="10" borderId="10" xfId="0" applyNumberFormat="1" applyFont="1" applyFill="1" applyBorder="1" applyAlignment="1">
      <alignment vertical="top" wrapText="1"/>
    </xf>
    <xf numFmtId="1" fontId="5" fillId="10" borderId="11" xfId="0" applyNumberFormat="1" applyFont="1" applyFill="1" applyBorder="1" applyAlignment="1">
      <alignment horizontal="center" vertical="center" wrapText="1"/>
    </xf>
    <xf numFmtId="1" fontId="5" fillId="10" borderId="12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left" vertical="top" wrapText="1"/>
    </xf>
    <xf numFmtId="3" fontId="9" fillId="10" borderId="10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1" fontId="9" fillId="10" borderId="10" xfId="0" applyNumberFormat="1" applyFont="1" applyFill="1" applyBorder="1" applyAlignment="1">
      <alignment horizontal="center" vertical="top" wrapText="1"/>
    </xf>
    <xf numFmtId="1" fontId="0" fillId="10" borderId="10" xfId="0" applyNumberFormat="1" applyFont="1" applyFill="1" applyBorder="1" applyAlignment="1">
      <alignment horizontal="center" vertical="top" wrapText="1"/>
    </xf>
    <xf numFmtId="1" fontId="5" fillId="10" borderId="10" xfId="0" applyNumberFormat="1" applyFont="1" applyFill="1" applyBorder="1" applyAlignment="1">
      <alignment horizontal="center" vertical="top" wrapText="1"/>
    </xf>
    <xf numFmtId="1" fontId="9" fillId="10" borderId="1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top" wrapText="1"/>
    </xf>
    <xf numFmtId="1" fontId="5" fillId="10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 vertical="top" wrapText="1"/>
    </xf>
    <xf numFmtId="3" fontId="9" fillId="10" borderId="10" xfId="0" applyNumberFormat="1" applyFont="1" applyFill="1" applyBorder="1" applyAlignment="1">
      <alignment horizontal="center" vertical="top" wrapText="1"/>
    </xf>
    <xf numFmtId="1" fontId="5" fillId="10" borderId="10" xfId="0" applyNumberFormat="1" applyFont="1" applyFill="1" applyBorder="1" applyAlignment="1">
      <alignment horizontal="left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right" vertical="top" wrapText="1"/>
    </xf>
    <xf numFmtId="1" fontId="5" fillId="10" borderId="11" xfId="0" applyNumberFormat="1" applyFont="1" applyFill="1" applyBorder="1" applyAlignment="1">
      <alignment horizontal="center" vertical="top" wrapText="1"/>
    </xf>
    <xf numFmtId="1" fontId="5" fillId="10" borderId="12" xfId="0" applyNumberFormat="1" applyFont="1" applyFill="1" applyBorder="1" applyAlignment="1">
      <alignment horizontal="center" vertical="top" wrapText="1"/>
    </xf>
    <xf numFmtId="1" fontId="5" fillId="10" borderId="16" xfId="0" applyNumberFormat="1" applyFont="1" applyFill="1" applyBorder="1" applyAlignment="1">
      <alignment horizontal="center" vertical="top" wrapText="1"/>
    </xf>
    <xf numFmtId="3" fontId="5" fillId="10" borderId="10" xfId="0" applyNumberFormat="1" applyFont="1" applyFill="1" applyBorder="1" applyAlignment="1">
      <alignment horizontal="left" vertical="top" wrapText="1"/>
    </xf>
    <xf numFmtId="1" fontId="4" fillId="10" borderId="10" xfId="0" applyNumberFormat="1" applyFont="1" applyFill="1" applyBorder="1" applyAlignment="1">
      <alignment vertical="top" wrapText="1"/>
    </xf>
    <xf numFmtId="3" fontId="9" fillId="10" borderId="10" xfId="0" applyNumberFormat="1" applyFont="1" applyFill="1" applyBorder="1" applyAlignment="1">
      <alignment vertical="top" wrapText="1"/>
    </xf>
    <xf numFmtId="3" fontId="5" fillId="10" borderId="10" xfId="0" applyNumberFormat="1" applyFont="1" applyFill="1" applyBorder="1" applyAlignment="1">
      <alignment horizontal="left" vertical="top" wrapText="1"/>
    </xf>
    <xf numFmtId="3" fontId="5" fillId="10" borderId="10" xfId="0" applyNumberFormat="1" applyFont="1" applyFill="1" applyBorder="1" applyAlignment="1">
      <alignment horizontal="center" vertical="top" wrapText="1"/>
    </xf>
    <xf numFmtId="3" fontId="9" fillId="10" borderId="10" xfId="0" applyNumberFormat="1" applyFont="1" applyFill="1" applyBorder="1" applyAlignment="1">
      <alignment horizontal="left" vertical="top" wrapText="1"/>
    </xf>
    <xf numFmtId="1" fontId="4" fillId="10" borderId="13" xfId="0" applyNumberFormat="1" applyFont="1" applyFill="1" applyBorder="1" applyAlignment="1">
      <alignment vertical="top" wrapText="1"/>
    </xf>
    <xf numFmtId="1" fontId="4" fillId="10" borderId="11" xfId="0" applyNumberFormat="1" applyFont="1" applyFill="1" applyBorder="1" applyAlignment="1">
      <alignment vertical="top" wrapText="1"/>
    </xf>
    <xf numFmtId="1" fontId="4" fillId="10" borderId="12" xfId="0" applyNumberFormat="1" applyFont="1" applyFill="1" applyBorder="1" applyAlignment="1">
      <alignment vertical="top" wrapText="1"/>
    </xf>
    <xf numFmtId="1" fontId="4" fillId="10" borderId="16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3" fontId="13" fillId="32" borderId="13" xfId="0" applyNumberFormat="1" applyFont="1" applyFill="1" applyBorder="1" applyAlignment="1">
      <alignment horizontal="right" vertical="top" wrapText="1"/>
    </xf>
    <xf numFmtId="3" fontId="13" fillId="32" borderId="14" xfId="0" applyNumberFormat="1" applyFont="1" applyFill="1" applyBorder="1" applyAlignment="1">
      <alignment horizontal="right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8"/>
  <sheetViews>
    <sheetView tabSelected="1" view="pageBreakPreview" zoomScale="150" zoomScaleSheetLayoutView="150" workbookViewId="0" topLeftCell="B1">
      <pane ySplit="4" topLeftCell="A670" activePane="bottomLeft" state="frozen"/>
      <selection pane="topLeft" activeCell="A1" sqref="A1"/>
      <selection pane="bottomLeft" activeCell="D673" sqref="D673"/>
    </sheetView>
  </sheetViews>
  <sheetFormatPr defaultColWidth="9.33203125" defaultRowHeight="12.75"/>
  <cols>
    <col min="1" max="1" width="3.66015625" style="101" customWidth="1"/>
    <col min="2" max="2" width="14.66015625" style="8" customWidth="1"/>
    <col min="3" max="3" width="14.66015625" style="70" customWidth="1"/>
    <col min="4" max="4" width="14.66015625" style="8" customWidth="1"/>
    <col min="5" max="5" width="12.5" style="8" customWidth="1"/>
    <col min="6" max="6" width="11.83203125" style="8" customWidth="1"/>
    <col min="7" max="7" width="11.66015625" style="8" customWidth="1"/>
    <col min="8" max="8" width="10.66015625" style="8" customWidth="1"/>
    <col min="9" max="9" width="11.83203125" style="8" customWidth="1"/>
    <col min="10" max="10" width="12.66015625" style="8" customWidth="1"/>
    <col min="11" max="11" width="13.83203125" style="8" customWidth="1"/>
    <col min="12" max="12" width="11.83203125" style="8" customWidth="1"/>
    <col min="13" max="13" width="12.16015625" style="8" customWidth="1"/>
    <col min="14" max="14" width="11" style="8" customWidth="1"/>
    <col min="15" max="16384" width="9.33203125" style="1" customWidth="1"/>
  </cols>
  <sheetData>
    <row r="1" spans="1:14" ht="19.5" customHeight="1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5.75" customHeight="1">
      <c r="A2" s="142" t="s">
        <v>773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0.25" customHeight="1">
      <c r="A3" s="148" t="s">
        <v>263</v>
      </c>
      <c r="B3" s="144" t="s">
        <v>264</v>
      </c>
      <c r="C3" s="147" t="s">
        <v>265</v>
      </c>
      <c r="D3" s="144" t="s">
        <v>266</v>
      </c>
      <c r="E3" s="144" t="s">
        <v>348</v>
      </c>
      <c r="F3" s="144"/>
      <c r="G3" s="144"/>
      <c r="H3" s="144"/>
      <c r="I3" s="144"/>
      <c r="J3" s="144"/>
      <c r="K3" s="144"/>
      <c r="L3" s="144"/>
      <c r="M3" s="144"/>
      <c r="N3" s="144"/>
    </row>
    <row r="4" spans="1:14" ht="21.75" customHeight="1">
      <c r="A4" s="148"/>
      <c r="B4" s="144"/>
      <c r="C4" s="147"/>
      <c r="D4" s="144"/>
      <c r="E4" s="102" t="s">
        <v>267</v>
      </c>
      <c r="F4" s="102" t="s">
        <v>268</v>
      </c>
      <c r="G4" s="102" t="s">
        <v>269</v>
      </c>
      <c r="H4" s="102" t="s">
        <v>270</v>
      </c>
      <c r="I4" s="102" t="s">
        <v>271</v>
      </c>
      <c r="J4" s="102" t="s">
        <v>272</v>
      </c>
      <c r="K4" s="102" t="s">
        <v>273</v>
      </c>
      <c r="L4" s="102" t="s">
        <v>274</v>
      </c>
      <c r="M4" s="102" t="s">
        <v>275</v>
      </c>
      <c r="N4" s="102" t="s">
        <v>276</v>
      </c>
    </row>
    <row r="5" spans="1:14" ht="12.75" customHeight="1">
      <c r="A5" s="149" t="s">
        <v>165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1:14" ht="56.25">
      <c r="A6" s="17">
        <v>1</v>
      </c>
      <c r="B6" s="3" t="s">
        <v>167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5" customFormat="1" ht="12.75">
      <c r="A7" s="92"/>
      <c r="B7" s="87"/>
      <c r="C7" s="88"/>
      <c r="D7" s="87"/>
      <c r="E7" s="87"/>
      <c r="F7" s="87"/>
      <c r="G7" s="87"/>
      <c r="H7" s="87"/>
      <c r="I7" s="87"/>
      <c r="J7" s="87"/>
      <c r="K7" s="87"/>
      <c r="L7" s="87"/>
      <c r="M7" s="87"/>
      <c r="N7" s="87" t="s">
        <v>350</v>
      </c>
    </row>
    <row r="8" spans="1:14" s="56" customFormat="1" ht="12.75">
      <c r="A8" s="143" t="s">
        <v>349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s="73" customFormat="1" ht="45">
      <c r="A9" s="93">
        <v>1</v>
      </c>
      <c r="B9" s="5" t="s">
        <v>168</v>
      </c>
      <c r="C9" s="71">
        <v>451471</v>
      </c>
      <c r="D9" s="72"/>
      <c r="E9" s="71">
        <v>451471</v>
      </c>
      <c r="F9" s="72"/>
      <c r="G9" s="72"/>
      <c r="H9" s="72"/>
      <c r="I9" s="72"/>
      <c r="J9" s="72"/>
      <c r="K9" s="72"/>
      <c r="L9" s="72"/>
      <c r="M9" s="72"/>
      <c r="N9" s="72"/>
    </row>
    <row r="10" spans="1:14" s="73" customFormat="1" ht="33.75">
      <c r="A10" s="93">
        <v>2</v>
      </c>
      <c r="B10" s="5" t="s">
        <v>169</v>
      </c>
      <c r="C10" s="71">
        <v>68735</v>
      </c>
      <c r="D10" s="72"/>
      <c r="E10" s="71">
        <v>68735</v>
      </c>
      <c r="F10" s="72"/>
      <c r="G10" s="72"/>
      <c r="H10" s="72"/>
      <c r="I10" s="72"/>
      <c r="J10" s="72"/>
      <c r="K10" s="72"/>
      <c r="L10" s="72"/>
      <c r="M10" s="72"/>
      <c r="N10" s="72"/>
    </row>
    <row r="11" spans="1:14" s="73" customFormat="1" ht="33.75">
      <c r="A11" s="93">
        <v>3</v>
      </c>
      <c r="B11" s="5" t="s">
        <v>170</v>
      </c>
      <c r="C11" s="71">
        <v>23291</v>
      </c>
      <c r="D11" s="72"/>
      <c r="E11" s="71">
        <v>23291</v>
      </c>
      <c r="F11" s="72"/>
      <c r="G11" s="72"/>
      <c r="H11" s="72"/>
      <c r="I11" s="72"/>
      <c r="J11" s="72"/>
      <c r="K11" s="72"/>
      <c r="L11" s="72"/>
      <c r="M11" s="72"/>
      <c r="N11" s="72"/>
    </row>
    <row r="12" spans="1:14" s="73" customFormat="1" ht="33.75">
      <c r="A12" s="93">
        <v>4</v>
      </c>
      <c r="B12" s="5" t="s">
        <v>171</v>
      </c>
      <c r="C12" s="71">
        <v>101700</v>
      </c>
      <c r="D12" s="72"/>
      <c r="E12" s="72"/>
      <c r="F12" s="72"/>
      <c r="G12" s="72"/>
      <c r="H12" s="72"/>
      <c r="I12" s="71">
        <v>101700</v>
      </c>
      <c r="J12" s="72"/>
      <c r="K12" s="72"/>
      <c r="L12" s="72"/>
      <c r="M12" s="72"/>
      <c r="N12" s="72"/>
    </row>
    <row r="13" spans="1:14" s="73" customFormat="1" ht="33.75">
      <c r="A13" s="93">
        <v>5</v>
      </c>
      <c r="B13" s="5" t="s">
        <v>172</v>
      </c>
      <c r="C13" s="71">
        <v>176217</v>
      </c>
      <c r="D13" s="72"/>
      <c r="E13" s="72"/>
      <c r="F13" s="72"/>
      <c r="G13" s="72"/>
      <c r="H13" s="72"/>
      <c r="I13" s="71">
        <v>176217</v>
      </c>
      <c r="J13" s="72"/>
      <c r="K13" s="72"/>
      <c r="L13" s="72"/>
      <c r="M13" s="72"/>
      <c r="N13" s="72"/>
    </row>
    <row r="14" spans="1:14" s="73" customFormat="1" ht="67.5">
      <c r="A14" s="93">
        <v>6</v>
      </c>
      <c r="B14" s="5" t="s">
        <v>173</v>
      </c>
      <c r="C14" s="71">
        <v>264190</v>
      </c>
      <c r="D14" s="72"/>
      <c r="E14" s="72"/>
      <c r="F14" s="72"/>
      <c r="G14" s="71">
        <v>264190</v>
      </c>
      <c r="H14" s="72"/>
      <c r="I14" s="72"/>
      <c r="J14" s="72"/>
      <c r="K14" s="72"/>
      <c r="L14" s="72"/>
      <c r="M14" s="72"/>
      <c r="N14" s="72"/>
    </row>
    <row r="15" spans="1:14" s="73" customFormat="1" ht="78.75">
      <c r="A15" s="93">
        <v>7</v>
      </c>
      <c r="B15" s="5" t="s">
        <v>174</v>
      </c>
      <c r="C15" s="71">
        <v>146977</v>
      </c>
      <c r="D15" s="74" t="s">
        <v>15</v>
      </c>
      <c r="E15" s="72"/>
      <c r="F15" s="72"/>
      <c r="G15" s="72"/>
      <c r="H15" s="71">
        <v>146977</v>
      </c>
      <c r="I15" s="72"/>
      <c r="J15" s="72"/>
      <c r="K15" s="72"/>
      <c r="L15" s="72"/>
      <c r="M15" s="72"/>
      <c r="N15" s="72"/>
    </row>
    <row r="16" spans="1:14" s="73" customFormat="1" ht="67.5">
      <c r="A16" s="93">
        <v>8</v>
      </c>
      <c r="B16" s="5" t="s">
        <v>175</v>
      </c>
      <c r="C16" s="71">
        <v>123208</v>
      </c>
      <c r="D16" s="72"/>
      <c r="E16" s="72"/>
      <c r="F16" s="72"/>
      <c r="G16" s="72"/>
      <c r="H16" s="72"/>
      <c r="I16" s="72"/>
      <c r="J16" s="72"/>
      <c r="K16" s="72"/>
      <c r="L16" s="71">
        <v>123208</v>
      </c>
      <c r="M16" s="72"/>
      <c r="N16" s="72"/>
    </row>
    <row r="17" spans="1:14" s="73" customFormat="1" ht="33.75">
      <c r="A17" s="93">
        <v>9</v>
      </c>
      <c r="B17" s="5" t="s">
        <v>176</v>
      </c>
      <c r="C17" s="71">
        <v>3000</v>
      </c>
      <c r="D17" s="72"/>
      <c r="E17" s="72"/>
      <c r="F17" s="71">
        <v>3000</v>
      </c>
      <c r="G17" s="72"/>
      <c r="H17" s="72"/>
      <c r="I17" s="72"/>
      <c r="J17" s="72"/>
      <c r="K17" s="72"/>
      <c r="L17" s="72"/>
      <c r="M17" s="72"/>
      <c r="N17" s="72"/>
    </row>
    <row r="18" spans="1:14" s="73" customFormat="1" ht="67.5">
      <c r="A18" s="94">
        <v>10</v>
      </c>
      <c r="B18" s="9" t="s">
        <v>177</v>
      </c>
      <c r="C18" s="75">
        <v>22000</v>
      </c>
      <c r="D18" s="76"/>
      <c r="E18" s="76"/>
      <c r="F18" s="76"/>
      <c r="G18" s="76"/>
      <c r="H18" s="76"/>
      <c r="I18" s="76"/>
      <c r="J18" s="76"/>
      <c r="K18" s="76"/>
      <c r="L18" s="75">
        <v>22000</v>
      </c>
      <c r="M18" s="76"/>
      <c r="N18" s="76"/>
    </row>
    <row r="19" spans="1:14" ht="56.25">
      <c r="A19" s="95">
        <v>11</v>
      </c>
      <c r="B19" s="6" t="s">
        <v>178</v>
      </c>
      <c r="C19" s="22">
        <v>11770</v>
      </c>
      <c r="D19" s="23"/>
      <c r="E19" s="23"/>
      <c r="F19" s="22">
        <v>11770</v>
      </c>
      <c r="G19" s="23"/>
      <c r="H19" s="23"/>
      <c r="I19" s="23"/>
      <c r="J19" s="23"/>
      <c r="K19" s="23"/>
      <c r="L19" s="23"/>
      <c r="M19" s="23"/>
      <c r="N19" s="23"/>
    </row>
    <row r="20" spans="1:14" s="46" customFormat="1" ht="16.5" customHeight="1">
      <c r="A20" s="133" t="s">
        <v>179</v>
      </c>
      <c r="B20" s="133"/>
      <c r="C20" s="51">
        <f>SUM(C9:C19)</f>
        <v>1392559</v>
      </c>
      <c r="D20" s="48">
        <v>101970</v>
      </c>
      <c r="E20" s="51">
        <f>E11+E10+E9</f>
        <v>543497</v>
      </c>
      <c r="F20" s="51">
        <f aca="true" t="shared" si="0" ref="F20:N20">F9+F10+F11+F12+F13+F14+F15+F16+F17+F18+F19</f>
        <v>14770</v>
      </c>
      <c r="G20" s="51">
        <f t="shared" si="0"/>
        <v>264190</v>
      </c>
      <c r="H20" s="51">
        <f t="shared" si="0"/>
        <v>146977</v>
      </c>
      <c r="I20" s="51">
        <f t="shared" si="0"/>
        <v>277917</v>
      </c>
      <c r="J20" s="51">
        <f t="shared" si="0"/>
        <v>0</v>
      </c>
      <c r="K20" s="51">
        <f t="shared" si="0"/>
        <v>0</v>
      </c>
      <c r="L20" s="51">
        <f t="shared" si="0"/>
        <v>145208</v>
      </c>
      <c r="M20" s="51">
        <f t="shared" si="0"/>
        <v>0</v>
      </c>
      <c r="N20" s="51">
        <f t="shared" si="0"/>
        <v>0</v>
      </c>
    </row>
    <row r="21" spans="1:14" s="46" customFormat="1" ht="12.75">
      <c r="A21" s="130" t="s">
        <v>19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4" s="46" customFormat="1" ht="12.75">
      <c r="A22" s="130" t="s">
        <v>20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s="58" customFormat="1" ht="12.75">
      <c r="A23" s="137" t="s">
        <v>376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s="73" customFormat="1" ht="45">
      <c r="A24" s="93">
        <v>1</v>
      </c>
      <c r="B24" s="5" t="s">
        <v>32</v>
      </c>
      <c r="C24" s="71">
        <v>207201</v>
      </c>
      <c r="D24" s="72"/>
      <c r="E24" s="71">
        <v>207201</v>
      </c>
      <c r="F24" s="72"/>
      <c r="G24" s="72"/>
      <c r="H24" s="72"/>
      <c r="I24" s="72"/>
      <c r="J24" s="72"/>
      <c r="K24" s="72"/>
      <c r="L24" s="72"/>
      <c r="M24" s="72"/>
      <c r="N24" s="72"/>
    </row>
    <row r="25" spans="1:14" s="73" customFormat="1" ht="56.25">
      <c r="A25" s="93">
        <v>2</v>
      </c>
      <c r="B25" s="5" t="s">
        <v>180</v>
      </c>
      <c r="C25" s="71">
        <v>356159</v>
      </c>
      <c r="D25" s="72"/>
      <c r="E25" s="72"/>
      <c r="F25" s="71">
        <v>356159</v>
      </c>
      <c r="G25" s="72"/>
      <c r="H25" s="72"/>
      <c r="I25" s="72"/>
      <c r="J25" s="72"/>
      <c r="K25" s="72"/>
      <c r="L25" s="72"/>
      <c r="M25" s="72"/>
      <c r="N25" s="72"/>
    </row>
    <row r="26" spans="1:14" s="73" customFormat="1" ht="90">
      <c r="A26" s="93">
        <v>3</v>
      </c>
      <c r="B26" s="5" t="s">
        <v>31</v>
      </c>
      <c r="C26" s="71">
        <v>45534</v>
      </c>
      <c r="D26" s="72"/>
      <c r="E26" s="72"/>
      <c r="F26" s="71">
        <v>45534</v>
      </c>
      <c r="G26" s="72"/>
      <c r="H26" s="72"/>
      <c r="I26" s="72"/>
      <c r="J26" s="72"/>
      <c r="K26" s="72"/>
      <c r="L26" s="72"/>
      <c r="M26" s="72"/>
      <c r="N26" s="72"/>
    </row>
    <row r="27" spans="1:14" s="73" customFormat="1" ht="45">
      <c r="A27" s="93">
        <v>4</v>
      </c>
      <c r="B27" s="5" t="s">
        <v>34</v>
      </c>
      <c r="C27" s="71">
        <v>89635</v>
      </c>
      <c r="D27" s="72"/>
      <c r="E27" s="72"/>
      <c r="F27" s="72"/>
      <c r="G27" s="72"/>
      <c r="H27" s="72"/>
      <c r="I27" s="71">
        <v>89635</v>
      </c>
      <c r="J27" s="72"/>
      <c r="K27" s="72"/>
      <c r="L27" s="72"/>
      <c r="M27" s="72"/>
      <c r="N27" s="72"/>
    </row>
    <row r="28" spans="1:14" ht="66.75" customHeight="1">
      <c r="A28" s="17">
        <v>5</v>
      </c>
      <c r="B28" s="3" t="s">
        <v>181</v>
      </c>
      <c r="C28" s="18">
        <v>151421</v>
      </c>
      <c r="D28" s="41" t="s">
        <v>14</v>
      </c>
      <c r="E28" s="19"/>
      <c r="F28" s="19"/>
      <c r="G28" s="19"/>
      <c r="H28" s="19"/>
      <c r="I28" s="19"/>
      <c r="J28" s="18">
        <v>151421</v>
      </c>
      <c r="K28" s="19"/>
      <c r="L28" s="19"/>
      <c r="M28" s="19"/>
      <c r="N28" s="19"/>
    </row>
    <row r="29" spans="1:14" ht="67.5">
      <c r="A29" s="17">
        <v>6</v>
      </c>
      <c r="B29" s="7" t="s">
        <v>33</v>
      </c>
      <c r="C29" s="25">
        <v>63585</v>
      </c>
      <c r="D29" s="21"/>
      <c r="E29" s="19"/>
      <c r="F29" s="19"/>
      <c r="G29" s="25">
        <v>63585</v>
      </c>
      <c r="H29" s="19"/>
      <c r="I29" s="19"/>
      <c r="J29" s="18"/>
      <c r="K29" s="19"/>
      <c r="L29" s="19"/>
      <c r="M29" s="19"/>
      <c r="N29" s="19"/>
    </row>
    <row r="30" spans="1:14" ht="90">
      <c r="A30" s="17">
        <v>7</v>
      </c>
      <c r="B30" s="3" t="s">
        <v>182</v>
      </c>
      <c r="C30" s="18">
        <v>104073</v>
      </c>
      <c r="D30" s="19"/>
      <c r="E30" s="19"/>
      <c r="F30" s="19"/>
      <c r="G30" s="19"/>
      <c r="H30" s="19"/>
      <c r="I30" s="19"/>
      <c r="J30" s="19"/>
      <c r="K30" s="19"/>
      <c r="L30" s="19"/>
      <c r="M30" s="18">
        <v>104073</v>
      </c>
      <c r="N30" s="19"/>
    </row>
    <row r="31" spans="1:14" ht="112.5">
      <c r="A31" s="17">
        <v>8</v>
      </c>
      <c r="B31" s="3" t="s">
        <v>35</v>
      </c>
      <c r="C31" s="18">
        <v>20689</v>
      </c>
      <c r="D31" s="19"/>
      <c r="E31" s="19"/>
      <c r="F31" s="19"/>
      <c r="G31" s="19"/>
      <c r="H31" s="19"/>
      <c r="I31" s="19"/>
      <c r="J31" s="19"/>
      <c r="K31" s="19"/>
      <c r="L31" s="19"/>
      <c r="M31" s="18">
        <v>20689</v>
      </c>
      <c r="N31" s="19"/>
    </row>
    <row r="32" spans="1:14" ht="67.5">
      <c r="A32" s="17">
        <v>9</v>
      </c>
      <c r="B32" s="3" t="s">
        <v>36</v>
      </c>
      <c r="C32" s="18">
        <v>313292</v>
      </c>
      <c r="D32" s="41" t="s">
        <v>13</v>
      </c>
      <c r="E32" s="19"/>
      <c r="F32" s="19"/>
      <c r="G32" s="19"/>
      <c r="H32" s="19"/>
      <c r="I32" s="19"/>
      <c r="J32" s="19"/>
      <c r="K32" s="18">
        <v>313292</v>
      </c>
      <c r="L32" s="19"/>
      <c r="M32" s="19"/>
      <c r="N32" s="19"/>
    </row>
    <row r="33" spans="1:14" ht="90">
      <c r="A33" s="17">
        <v>10</v>
      </c>
      <c r="B33" s="3" t="s">
        <v>183</v>
      </c>
      <c r="C33" s="18">
        <v>14679</v>
      </c>
      <c r="D33" s="19"/>
      <c r="E33" s="19"/>
      <c r="F33" s="19"/>
      <c r="G33" s="19"/>
      <c r="H33" s="19"/>
      <c r="I33" s="19"/>
      <c r="J33" s="19"/>
      <c r="K33" s="19"/>
      <c r="L33" s="18">
        <v>14679</v>
      </c>
      <c r="M33" s="19"/>
      <c r="N33" s="19"/>
    </row>
    <row r="34" spans="1:14" ht="56.25">
      <c r="A34" s="17">
        <v>11</v>
      </c>
      <c r="B34" s="3" t="s">
        <v>184</v>
      </c>
      <c r="C34" s="18">
        <v>8560</v>
      </c>
      <c r="D34" s="19"/>
      <c r="E34" s="19"/>
      <c r="F34" s="19"/>
      <c r="G34" s="18">
        <v>8560</v>
      </c>
      <c r="H34" s="19"/>
      <c r="I34" s="19"/>
      <c r="J34" s="19"/>
      <c r="K34" s="19"/>
      <c r="L34" s="19"/>
      <c r="M34" s="19"/>
      <c r="N34" s="19"/>
    </row>
    <row r="35" spans="1:14" s="55" customFormat="1" ht="19.5" customHeight="1">
      <c r="A35" s="146" t="s">
        <v>185</v>
      </c>
      <c r="B35" s="146"/>
      <c r="C35" s="49">
        <f>SUM(C24:C34)</f>
        <v>1374828</v>
      </c>
      <c r="D35" s="50">
        <v>237646</v>
      </c>
      <c r="E35" s="49">
        <f aca="true" t="shared" si="1" ref="E35:N35">E24+E25+E26+E27+E28+E29+E30+E31+E32+E33+E34</f>
        <v>207201</v>
      </c>
      <c r="F35" s="49">
        <f t="shared" si="1"/>
        <v>401693</v>
      </c>
      <c r="G35" s="49">
        <f t="shared" si="1"/>
        <v>72145</v>
      </c>
      <c r="H35" s="49">
        <f t="shared" si="1"/>
        <v>0</v>
      </c>
      <c r="I35" s="49">
        <f t="shared" si="1"/>
        <v>89635</v>
      </c>
      <c r="J35" s="49">
        <f t="shared" si="1"/>
        <v>151421</v>
      </c>
      <c r="K35" s="49">
        <f t="shared" si="1"/>
        <v>313292</v>
      </c>
      <c r="L35" s="49">
        <f t="shared" si="1"/>
        <v>14679</v>
      </c>
      <c r="M35" s="49">
        <f t="shared" si="1"/>
        <v>124762</v>
      </c>
      <c r="N35" s="49">
        <f t="shared" si="1"/>
        <v>0</v>
      </c>
    </row>
    <row r="36" spans="1:14" s="46" customFormat="1" ht="12.75">
      <c r="A36" s="130" t="s">
        <v>19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s="46" customFormat="1" ht="12.75">
      <c r="A37" s="130" t="s">
        <v>20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s="59" customFormat="1" ht="12.75">
      <c r="A38" s="137" t="s">
        <v>107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</row>
    <row r="39" spans="1:14" ht="47.25" customHeight="1">
      <c r="A39" s="19">
        <v>1</v>
      </c>
      <c r="B39" s="68" t="s">
        <v>108</v>
      </c>
      <c r="C39" s="25">
        <v>134091</v>
      </c>
      <c r="D39" s="21"/>
      <c r="E39" s="19"/>
      <c r="F39" s="19"/>
      <c r="G39" s="19"/>
      <c r="H39" s="19"/>
      <c r="I39" s="19"/>
      <c r="J39" s="25">
        <v>134091</v>
      </c>
      <c r="K39" s="18"/>
      <c r="L39" s="19"/>
      <c r="M39" s="19"/>
      <c r="N39" s="19"/>
    </row>
    <row r="40" spans="1:14" ht="67.5">
      <c r="A40" s="19">
        <v>2</v>
      </c>
      <c r="B40" s="14" t="s">
        <v>186</v>
      </c>
      <c r="C40" s="18">
        <v>553929</v>
      </c>
      <c r="D40" s="41" t="s">
        <v>12</v>
      </c>
      <c r="E40" s="19"/>
      <c r="F40" s="19"/>
      <c r="G40" s="19"/>
      <c r="H40" s="19"/>
      <c r="I40" s="19"/>
      <c r="J40" s="19"/>
      <c r="K40" s="18">
        <v>553929</v>
      </c>
      <c r="L40" s="19"/>
      <c r="M40" s="19"/>
      <c r="N40" s="19"/>
    </row>
    <row r="41" spans="1:14" ht="101.25">
      <c r="A41" s="19">
        <v>3</v>
      </c>
      <c r="B41" s="14" t="s">
        <v>28</v>
      </c>
      <c r="C41" s="18">
        <v>659000</v>
      </c>
      <c r="D41" s="19"/>
      <c r="E41" s="19"/>
      <c r="F41" s="19"/>
      <c r="G41" s="19"/>
      <c r="H41" s="19"/>
      <c r="I41" s="19"/>
      <c r="J41" s="19"/>
      <c r="K41" s="19"/>
      <c r="L41" s="19"/>
      <c r="M41" s="18">
        <v>659000</v>
      </c>
      <c r="N41" s="19"/>
    </row>
    <row r="42" spans="1:14" ht="90">
      <c r="A42" s="19">
        <v>4</v>
      </c>
      <c r="B42" s="14" t="s">
        <v>187</v>
      </c>
      <c r="C42" s="18">
        <v>11701</v>
      </c>
      <c r="D42" s="19"/>
      <c r="E42" s="19"/>
      <c r="F42" s="18">
        <v>11701</v>
      </c>
      <c r="G42" s="19"/>
      <c r="H42" s="19"/>
      <c r="I42" s="19"/>
      <c r="J42" s="19"/>
      <c r="K42" s="19"/>
      <c r="L42" s="19"/>
      <c r="M42" s="19"/>
      <c r="N42" s="19"/>
    </row>
    <row r="43" spans="1:14" ht="90">
      <c r="A43" s="19">
        <v>5</v>
      </c>
      <c r="B43" s="14" t="s">
        <v>188</v>
      </c>
      <c r="C43" s="18">
        <v>28763</v>
      </c>
      <c r="D43" s="19"/>
      <c r="E43" s="19"/>
      <c r="F43" s="19"/>
      <c r="G43" s="19"/>
      <c r="H43" s="19"/>
      <c r="I43" s="19"/>
      <c r="J43" s="19"/>
      <c r="K43" s="18">
        <v>28763</v>
      </c>
      <c r="L43" s="19"/>
      <c r="M43" s="19"/>
      <c r="N43" s="19"/>
    </row>
    <row r="44" spans="1:14" ht="59.25" customHeight="1">
      <c r="A44" s="19">
        <v>6</v>
      </c>
      <c r="B44" s="14" t="s">
        <v>189</v>
      </c>
      <c r="C44" s="18">
        <v>21261</v>
      </c>
      <c r="D44" s="41" t="s">
        <v>11</v>
      </c>
      <c r="E44" s="19"/>
      <c r="F44" s="18">
        <v>21261</v>
      </c>
      <c r="G44" s="19"/>
      <c r="H44" s="19"/>
      <c r="I44" s="19"/>
      <c r="J44" s="19"/>
      <c r="K44" s="19"/>
      <c r="L44" s="19"/>
      <c r="M44" s="19"/>
      <c r="N44" s="19"/>
    </row>
    <row r="45" spans="1:14" ht="90">
      <c r="A45" s="19">
        <v>7</v>
      </c>
      <c r="B45" s="14" t="s">
        <v>190</v>
      </c>
      <c r="C45" s="18">
        <v>33958</v>
      </c>
      <c r="D45" s="19"/>
      <c r="E45" s="19"/>
      <c r="F45" s="19"/>
      <c r="G45" s="19"/>
      <c r="H45" s="19"/>
      <c r="I45" s="19"/>
      <c r="J45" s="19"/>
      <c r="K45" s="18">
        <v>33958</v>
      </c>
      <c r="L45" s="19"/>
      <c r="M45" s="19"/>
      <c r="N45" s="19"/>
    </row>
    <row r="46" spans="1:14" ht="48" customHeight="1">
      <c r="A46" s="19">
        <v>8</v>
      </c>
      <c r="B46" s="14" t="s">
        <v>191</v>
      </c>
      <c r="C46" s="18">
        <v>7329</v>
      </c>
      <c r="D46" s="19"/>
      <c r="E46" s="19"/>
      <c r="F46" s="19"/>
      <c r="G46" s="19"/>
      <c r="H46" s="19"/>
      <c r="I46" s="18">
        <v>7329</v>
      </c>
      <c r="J46" s="19"/>
      <c r="K46" s="19"/>
      <c r="L46" s="19"/>
      <c r="M46" s="19"/>
      <c r="N46" s="19"/>
    </row>
    <row r="47" spans="1:14" s="60" customFormat="1" ht="18" customHeight="1">
      <c r="A47" s="152" t="s">
        <v>192</v>
      </c>
      <c r="B47" s="152"/>
      <c r="C47" s="47">
        <f>SUM(C39:C46)</f>
        <v>1450032</v>
      </c>
      <c r="D47" s="48">
        <v>240804</v>
      </c>
      <c r="E47" s="47">
        <f aca="true" t="shared" si="2" ref="E47:N47">E39+E40+E41+E42+E43+E44+E45+E46</f>
        <v>0</v>
      </c>
      <c r="F47" s="47">
        <f t="shared" si="2"/>
        <v>32962</v>
      </c>
      <c r="G47" s="47">
        <f t="shared" si="2"/>
        <v>0</v>
      </c>
      <c r="H47" s="47">
        <f t="shared" si="2"/>
        <v>0</v>
      </c>
      <c r="I47" s="47">
        <f t="shared" si="2"/>
        <v>7329</v>
      </c>
      <c r="J47" s="47">
        <f t="shared" si="2"/>
        <v>134091</v>
      </c>
      <c r="K47" s="47">
        <f t="shared" si="2"/>
        <v>616650</v>
      </c>
      <c r="L47" s="47">
        <f t="shared" si="2"/>
        <v>0</v>
      </c>
      <c r="M47" s="47">
        <f t="shared" si="2"/>
        <v>659000</v>
      </c>
      <c r="N47" s="47">
        <f t="shared" si="2"/>
        <v>0</v>
      </c>
    </row>
    <row r="48" spans="1:14" s="46" customFormat="1" ht="12.75">
      <c r="A48" s="130" t="s">
        <v>19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s="46" customFormat="1" ht="12.75">
      <c r="A49" s="130" t="s">
        <v>20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s="59" customFormat="1" ht="12.75">
      <c r="A50" s="145" t="s">
        <v>193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1:14" s="73" customFormat="1" ht="45">
      <c r="A51" s="72">
        <v>1</v>
      </c>
      <c r="B51" s="77" t="s">
        <v>29</v>
      </c>
      <c r="C51" s="71">
        <f>1396815+27000</f>
        <v>1423815</v>
      </c>
      <c r="D51" s="74" t="s">
        <v>10</v>
      </c>
      <c r="E51" s="72"/>
      <c r="F51" s="72"/>
      <c r="G51" s="71">
        <v>1423815</v>
      </c>
      <c r="H51" s="72"/>
      <c r="I51" s="72"/>
      <c r="J51" s="72"/>
      <c r="K51" s="72"/>
      <c r="L51" s="72"/>
      <c r="M51" s="72"/>
      <c r="N51" s="72"/>
    </row>
    <row r="52" spans="1:14" ht="101.25">
      <c r="A52" s="19">
        <v>2</v>
      </c>
      <c r="B52" s="14" t="s">
        <v>28</v>
      </c>
      <c r="C52" s="18">
        <v>545383</v>
      </c>
      <c r="D52" s="19"/>
      <c r="E52" s="19"/>
      <c r="F52" s="19"/>
      <c r="G52" s="19"/>
      <c r="H52" s="19"/>
      <c r="I52" s="19"/>
      <c r="J52" s="19"/>
      <c r="K52" s="19"/>
      <c r="L52" s="19"/>
      <c r="M52" s="18">
        <v>545383</v>
      </c>
      <c r="N52" s="19"/>
    </row>
    <row r="53" spans="1:14" ht="56.25">
      <c r="A53" s="19">
        <v>3</v>
      </c>
      <c r="B53" s="14" t="s">
        <v>27</v>
      </c>
      <c r="C53" s="18">
        <v>71174</v>
      </c>
      <c r="D53" s="19"/>
      <c r="E53" s="19"/>
      <c r="F53" s="19"/>
      <c r="G53" s="19"/>
      <c r="H53" s="19"/>
      <c r="I53" s="19"/>
      <c r="J53" s="18">
        <v>71174</v>
      </c>
      <c r="K53" s="19"/>
      <c r="L53" s="19"/>
      <c r="M53" s="19"/>
      <c r="N53" s="19"/>
    </row>
    <row r="54" spans="1:14" s="73" customFormat="1" ht="90">
      <c r="A54" s="93">
        <v>4</v>
      </c>
      <c r="B54" s="5" t="s">
        <v>26</v>
      </c>
      <c r="C54" s="71">
        <v>324781</v>
      </c>
      <c r="D54" s="72"/>
      <c r="E54" s="72"/>
      <c r="F54" s="72"/>
      <c r="G54" s="72"/>
      <c r="H54" s="72"/>
      <c r="I54" s="72"/>
      <c r="J54" s="72"/>
      <c r="K54" s="72"/>
      <c r="L54" s="72"/>
      <c r="M54" s="71">
        <v>324781</v>
      </c>
      <c r="N54" s="72"/>
    </row>
    <row r="55" spans="1:14" ht="33.75">
      <c r="A55" s="17">
        <v>5</v>
      </c>
      <c r="B55" s="3" t="s">
        <v>30</v>
      </c>
      <c r="C55" s="18">
        <v>10946</v>
      </c>
      <c r="D55" s="19"/>
      <c r="E55" s="19"/>
      <c r="F55" s="19"/>
      <c r="G55" s="19"/>
      <c r="H55" s="19"/>
      <c r="I55" s="19"/>
      <c r="J55" s="19"/>
      <c r="K55" s="19"/>
      <c r="L55" s="18">
        <v>10946</v>
      </c>
      <c r="M55" s="19"/>
      <c r="N55" s="19"/>
    </row>
    <row r="56" spans="1:14" s="55" customFormat="1" ht="16.5" customHeight="1">
      <c r="A56" s="146" t="s">
        <v>194</v>
      </c>
      <c r="B56" s="146"/>
      <c r="C56" s="49">
        <f>SUM(C51:C55)</f>
        <v>2376099</v>
      </c>
      <c r="D56" s="50">
        <v>627728</v>
      </c>
      <c r="E56" s="51">
        <v>0</v>
      </c>
      <c r="F56" s="51">
        <v>0</v>
      </c>
      <c r="G56" s="49">
        <f aca="true" t="shared" si="3" ref="G56:N56">G51+G52+G53+G54+G55</f>
        <v>1423815</v>
      </c>
      <c r="H56" s="49">
        <f t="shared" si="3"/>
        <v>0</v>
      </c>
      <c r="I56" s="49">
        <f t="shared" si="3"/>
        <v>0</v>
      </c>
      <c r="J56" s="49">
        <f t="shared" si="3"/>
        <v>71174</v>
      </c>
      <c r="K56" s="49">
        <f t="shared" si="3"/>
        <v>0</v>
      </c>
      <c r="L56" s="49">
        <f t="shared" si="3"/>
        <v>10946</v>
      </c>
      <c r="M56" s="49">
        <f t="shared" si="3"/>
        <v>870164</v>
      </c>
      <c r="N56" s="49">
        <f t="shared" si="3"/>
        <v>0</v>
      </c>
    </row>
    <row r="57" spans="1:14" s="46" customFormat="1" ht="12.75">
      <c r="A57" s="130" t="s">
        <v>19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s="46" customFormat="1" ht="12.75">
      <c r="A58" s="130" t="s">
        <v>20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s="59" customFormat="1" ht="12.75">
      <c r="A59" s="140" t="s">
        <v>195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s="73" customFormat="1" ht="78.75">
      <c r="A60" s="93">
        <v>1</v>
      </c>
      <c r="B60" s="5" t="s">
        <v>122</v>
      </c>
      <c r="C60" s="71">
        <v>659655</v>
      </c>
      <c r="D60" s="74" t="s">
        <v>9</v>
      </c>
      <c r="E60" s="72"/>
      <c r="F60" s="71">
        <v>659655</v>
      </c>
      <c r="G60" s="72"/>
      <c r="H60" s="72"/>
      <c r="I60" s="72"/>
      <c r="J60" s="72"/>
      <c r="K60" s="72"/>
      <c r="L60" s="72"/>
      <c r="M60" s="72"/>
      <c r="N60" s="72"/>
    </row>
    <row r="61" spans="1:14" ht="78.75" customHeight="1">
      <c r="A61" s="17">
        <v>2</v>
      </c>
      <c r="B61" s="3" t="s">
        <v>237</v>
      </c>
      <c r="C61" s="18">
        <v>15000</v>
      </c>
      <c r="D61" s="19"/>
      <c r="E61" s="19"/>
      <c r="F61" s="18">
        <v>15000</v>
      </c>
      <c r="G61" s="19"/>
      <c r="H61" s="19"/>
      <c r="I61" s="19"/>
      <c r="J61" s="19"/>
      <c r="K61" s="19"/>
      <c r="L61" s="19"/>
      <c r="M61" s="19"/>
      <c r="N61" s="19"/>
    </row>
    <row r="62" spans="1:14" s="73" customFormat="1" ht="56.25">
      <c r="A62" s="93">
        <v>3</v>
      </c>
      <c r="B62" s="5" t="s">
        <v>196</v>
      </c>
      <c r="C62" s="71">
        <v>158214</v>
      </c>
      <c r="D62" s="72"/>
      <c r="E62" s="72"/>
      <c r="F62" s="72"/>
      <c r="G62" s="72"/>
      <c r="H62" s="72"/>
      <c r="I62" s="71">
        <v>158214</v>
      </c>
      <c r="J62" s="72"/>
      <c r="K62" s="72"/>
      <c r="L62" s="72"/>
      <c r="M62" s="72"/>
      <c r="N62" s="72"/>
    </row>
    <row r="63" spans="1:14" ht="57.75" customHeight="1">
      <c r="A63" s="17">
        <v>4</v>
      </c>
      <c r="B63" s="3" t="s">
        <v>378</v>
      </c>
      <c r="C63" s="18">
        <v>21527</v>
      </c>
      <c r="D63" s="19"/>
      <c r="E63" s="19"/>
      <c r="F63" s="19"/>
      <c r="G63" s="19"/>
      <c r="H63" s="19"/>
      <c r="I63" s="19"/>
      <c r="J63" s="18">
        <v>21527</v>
      </c>
      <c r="K63" s="19"/>
      <c r="L63" s="19"/>
      <c r="M63" s="19"/>
      <c r="N63" s="19"/>
    </row>
    <row r="64" spans="1:14" ht="90" customHeight="1">
      <c r="A64" s="17">
        <v>5</v>
      </c>
      <c r="B64" s="3" t="s">
        <v>125</v>
      </c>
      <c r="C64" s="18">
        <v>26000</v>
      </c>
      <c r="D64" s="19"/>
      <c r="E64" s="19"/>
      <c r="F64" s="19"/>
      <c r="G64" s="19"/>
      <c r="H64" s="19"/>
      <c r="I64" s="19"/>
      <c r="J64" s="18">
        <v>26000</v>
      </c>
      <c r="K64" s="19"/>
      <c r="L64" s="19"/>
      <c r="M64" s="19"/>
      <c r="N64" s="19"/>
    </row>
    <row r="65" spans="1:14" ht="78.75">
      <c r="A65" s="17">
        <v>6</v>
      </c>
      <c r="B65" s="3" t="s">
        <v>123</v>
      </c>
      <c r="C65" s="18">
        <v>50100</v>
      </c>
      <c r="D65" s="19"/>
      <c r="E65" s="19"/>
      <c r="F65" s="19"/>
      <c r="G65" s="19"/>
      <c r="H65" s="18">
        <v>50100</v>
      </c>
      <c r="I65" s="19"/>
      <c r="J65" s="19"/>
      <c r="K65" s="19"/>
      <c r="L65" s="19"/>
      <c r="M65" s="19"/>
      <c r="N65" s="19"/>
    </row>
    <row r="66" spans="1:14" ht="67.5">
      <c r="A66" s="17">
        <v>7</v>
      </c>
      <c r="B66" s="3" t="s">
        <v>124</v>
      </c>
      <c r="C66" s="18">
        <v>7000</v>
      </c>
      <c r="D66" s="19"/>
      <c r="E66" s="19"/>
      <c r="F66" s="19"/>
      <c r="G66" s="19"/>
      <c r="H66" s="18">
        <v>7000</v>
      </c>
      <c r="I66" s="19"/>
      <c r="J66" s="19"/>
      <c r="K66" s="19"/>
      <c r="L66" s="19"/>
      <c r="M66" s="19"/>
      <c r="N66" s="19"/>
    </row>
    <row r="67" spans="1:14" s="60" customFormat="1" ht="19.5" customHeight="1">
      <c r="A67" s="146" t="s">
        <v>197</v>
      </c>
      <c r="B67" s="146"/>
      <c r="C67" s="47">
        <f>SUM(C60:C66)</f>
        <v>937496</v>
      </c>
      <c r="D67" s="48">
        <v>289475</v>
      </c>
      <c r="E67" s="47">
        <f aca="true" t="shared" si="4" ref="E67:N67">E60+E61+E62+E63+E64+E65+E66</f>
        <v>0</v>
      </c>
      <c r="F67" s="47">
        <f t="shared" si="4"/>
        <v>674655</v>
      </c>
      <c r="G67" s="47">
        <f t="shared" si="4"/>
        <v>0</v>
      </c>
      <c r="H67" s="47">
        <f t="shared" si="4"/>
        <v>57100</v>
      </c>
      <c r="I67" s="47">
        <f t="shared" si="4"/>
        <v>158214</v>
      </c>
      <c r="J67" s="47">
        <f t="shared" si="4"/>
        <v>47527</v>
      </c>
      <c r="K67" s="47">
        <f t="shared" si="4"/>
        <v>0</v>
      </c>
      <c r="L67" s="47">
        <f t="shared" si="4"/>
        <v>0</v>
      </c>
      <c r="M67" s="47">
        <f t="shared" si="4"/>
        <v>0</v>
      </c>
      <c r="N67" s="47">
        <f t="shared" si="4"/>
        <v>0</v>
      </c>
    </row>
    <row r="68" spans="1:14" s="46" customFormat="1" ht="12.75">
      <c r="A68" s="130" t="s">
        <v>19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4" s="46" customFormat="1" ht="12.75">
      <c r="A69" s="130" t="s">
        <v>20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4" s="59" customFormat="1" ht="12.75">
      <c r="A70" s="137" t="s">
        <v>198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ht="78.75">
      <c r="A71" s="95">
        <v>1</v>
      </c>
      <c r="B71" s="6" t="s">
        <v>160</v>
      </c>
      <c r="C71" s="22">
        <v>1268288</v>
      </c>
      <c r="D71" s="41" t="s">
        <v>8</v>
      </c>
      <c r="E71" s="22">
        <v>1268288</v>
      </c>
      <c r="F71" s="23"/>
      <c r="G71" s="23"/>
      <c r="H71" s="23"/>
      <c r="I71" s="23"/>
      <c r="J71" s="23"/>
      <c r="K71" s="23"/>
      <c r="L71" s="23"/>
      <c r="M71" s="23"/>
      <c r="N71" s="23"/>
    </row>
    <row r="72" spans="1:14" s="73" customFormat="1" ht="78.75">
      <c r="A72" s="94">
        <v>2</v>
      </c>
      <c r="B72" s="9" t="s">
        <v>199</v>
      </c>
      <c r="C72" s="75">
        <v>554849</v>
      </c>
      <c r="D72" s="74" t="s">
        <v>7</v>
      </c>
      <c r="E72" s="76"/>
      <c r="F72" s="75">
        <v>554849</v>
      </c>
      <c r="G72" s="76"/>
      <c r="H72" s="76"/>
      <c r="I72" s="76"/>
      <c r="J72" s="76"/>
      <c r="K72" s="76"/>
      <c r="L72" s="76"/>
      <c r="M72" s="76"/>
      <c r="N72" s="76"/>
    </row>
    <row r="73" spans="1:14" ht="45.75" customHeight="1">
      <c r="A73" s="95">
        <v>3</v>
      </c>
      <c r="B73" s="6" t="s">
        <v>126</v>
      </c>
      <c r="C73" s="22">
        <v>248943</v>
      </c>
      <c r="D73" s="23"/>
      <c r="E73" s="22">
        <v>248943</v>
      </c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45">
      <c r="A74" s="95">
        <v>4</v>
      </c>
      <c r="B74" s="6" t="s">
        <v>200</v>
      </c>
      <c r="C74" s="22">
        <v>21274</v>
      </c>
      <c r="D74" s="23"/>
      <c r="E74" s="22">
        <v>21274</v>
      </c>
      <c r="F74" s="23"/>
      <c r="G74" s="23"/>
      <c r="H74" s="23"/>
      <c r="I74" s="23"/>
      <c r="J74" s="23"/>
      <c r="K74" s="23"/>
      <c r="L74" s="23"/>
      <c r="M74" s="23"/>
      <c r="N74" s="23"/>
    </row>
    <row r="75" spans="1:14" s="73" customFormat="1" ht="78.75">
      <c r="A75" s="94">
        <v>5</v>
      </c>
      <c r="B75" s="9" t="s">
        <v>157</v>
      </c>
      <c r="C75" s="75">
        <v>1032965</v>
      </c>
      <c r="D75" s="74" t="s">
        <v>5</v>
      </c>
      <c r="E75" s="76"/>
      <c r="F75" s="75">
        <v>1032965</v>
      </c>
      <c r="G75" s="76"/>
      <c r="H75" s="76"/>
      <c r="I75" s="76"/>
      <c r="J75" s="76"/>
      <c r="K75" s="76"/>
      <c r="L75" s="76"/>
      <c r="M75" s="76"/>
      <c r="N75" s="76"/>
    </row>
    <row r="76" spans="1:14" ht="67.5">
      <c r="A76" s="95">
        <v>6</v>
      </c>
      <c r="B76" s="6" t="s">
        <v>158</v>
      </c>
      <c r="C76" s="22">
        <v>71292</v>
      </c>
      <c r="D76" s="23"/>
      <c r="E76" s="23"/>
      <c r="F76" s="22">
        <v>71292</v>
      </c>
      <c r="G76" s="23"/>
      <c r="H76" s="23"/>
      <c r="I76" s="23"/>
      <c r="J76" s="23"/>
      <c r="K76" s="23"/>
      <c r="L76" s="23"/>
      <c r="M76" s="23"/>
      <c r="N76" s="23"/>
    </row>
    <row r="77" spans="1:14" ht="56.25">
      <c r="A77" s="95">
        <v>7</v>
      </c>
      <c r="B77" s="6" t="s">
        <v>159</v>
      </c>
      <c r="C77" s="22">
        <v>84500</v>
      </c>
      <c r="D77" s="23"/>
      <c r="E77" s="23"/>
      <c r="F77" s="22">
        <v>84500</v>
      </c>
      <c r="G77" s="23"/>
      <c r="H77" s="23"/>
      <c r="I77" s="23"/>
      <c r="J77" s="23"/>
      <c r="K77" s="23"/>
      <c r="L77" s="23"/>
      <c r="M77" s="23"/>
      <c r="N77" s="23"/>
    </row>
    <row r="78" spans="1:14" ht="83.25" customHeight="1">
      <c r="A78" s="95">
        <v>8</v>
      </c>
      <c r="B78" s="6" t="s">
        <v>127</v>
      </c>
      <c r="C78" s="22">
        <v>36290</v>
      </c>
      <c r="D78" s="41" t="s">
        <v>6</v>
      </c>
      <c r="E78" s="23"/>
      <c r="F78" s="22">
        <v>36290</v>
      </c>
      <c r="G78" s="23"/>
      <c r="H78" s="23"/>
      <c r="I78" s="23"/>
      <c r="J78" s="23"/>
      <c r="K78" s="23"/>
      <c r="L78" s="23"/>
      <c r="M78" s="23"/>
      <c r="N78" s="23"/>
    </row>
    <row r="79" spans="1:14" s="73" customFormat="1" ht="67.5">
      <c r="A79" s="94">
        <v>9</v>
      </c>
      <c r="B79" s="9" t="s">
        <v>201</v>
      </c>
      <c r="C79" s="75">
        <v>128603</v>
      </c>
      <c r="D79" s="76"/>
      <c r="E79" s="76"/>
      <c r="F79" s="76"/>
      <c r="G79" s="76"/>
      <c r="H79" s="76"/>
      <c r="I79" s="75">
        <v>128603</v>
      </c>
      <c r="J79" s="76"/>
      <c r="K79" s="76"/>
      <c r="L79" s="76"/>
      <c r="M79" s="76"/>
      <c r="N79" s="76"/>
    </row>
    <row r="80" spans="1:14" ht="45" customHeight="1">
      <c r="A80" s="95">
        <v>10</v>
      </c>
      <c r="B80" s="6" t="s">
        <v>202</v>
      </c>
      <c r="C80" s="22">
        <v>5851</v>
      </c>
      <c r="D80" s="23"/>
      <c r="E80" s="23"/>
      <c r="F80" s="23"/>
      <c r="G80" s="23"/>
      <c r="H80" s="23"/>
      <c r="I80" s="22">
        <v>5851</v>
      </c>
      <c r="J80" s="23"/>
      <c r="K80" s="23"/>
      <c r="L80" s="23"/>
      <c r="M80" s="23"/>
      <c r="N80" s="23"/>
    </row>
    <row r="81" spans="1:14" ht="33.75">
      <c r="A81" s="95">
        <v>11</v>
      </c>
      <c r="B81" s="6" t="s">
        <v>130</v>
      </c>
      <c r="C81" s="22">
        <v>452773</v>
      </c>
      <c r="D81" s="41" t="s">
        <v>4</v>
      </c>
      <c r="E81" s="23"/>
      <c r="F81" s="23"/>
      <c r="G81" s="23"/>
      <c r="H81" s="23"/>
      <c r="I81" s="22">
        <v>452773</v>
      </c>
      <c r="J81" s="23"/>
      <c r="K81" s="23"/>
      <c r="L81" s="23"/>
      <c r="M81" s="23"/>
      <c r="N81" s="23"/>
    </row>
    <row r="82" spans="1:14" ht="45">
      <c r="A82" s="95">
        <v>12</v>
      </c>
      <c r="B82" s="6" t="s">
        <v>131</v>
      </c>
      <c r="C82" s="22">
        <v>52483</v>
      </c>
      <c r="D82" s="23"/>
      <c r="E82" s="23"/>
      <c r="F82" s="23"/>
      <c r="G82" s="23"/>
      <c r="H82" s="23"/>
      <c r="I82" s="22">
        <v>52483</v>
      </c>
      <c r="J82" s="23"/>
      <c r="K82" s="23"/>
      <c r="L82" s="23"/>
      <c r="M82" s="23"/>
      <c r="N82" s="23"/>
    </row>
    <row r="83" spans="1:14" ht="78.75">
      <c r="A83" s="95">
        <v>13</v>
      </c>
      <c r="B83" s="6" t="s">
        <v>132</v>
      </c>
      <c r="C83" s="22">
        <v>199152</v>
      </c>
      <c r="D83" s="23"/>
      <c r="E83" s="23"/>
      <c r="F83" s="23"/>
      <c r="G83" s="23"/>
      <c r="H83" s="23"/>
      <c r="I83" s="23"/>
      <c r="J83" s="22">
        <v>199152</v>
      </c>
      <c r="K83" s="23"/>
      <c r="L83" s="23"/>
      <c r="M83" s="23"/>
      <c r="N83" s="23"/>
    </row>
    <row r="84" spans="1:14" ht="90">
      <c r="A84" s="95">
        <v>14</v>
      </c>
      <c r="B84" s="6" t="s">
        <v>128</v>
      </c>
      <c r="C84" s="22">
        <v>61106</v>
      </c>
      <c r="D84" s="23"/>
      <c r="E84" s="23"/>
      <c r="F84" s="23"/>
      <c r="G84" s="23"/>
      <c r="H84" s="22">
        <v>61106</v>
      </c>
      <c r="I84" s="23"/>
      <c r="J84" s="23"/>
      <c r="K84" s="23"/>
      <c r="L84" s="23"/>
      <c r="M84" s="23"/>
      <c r="N84" s="23"/>
    </row>
    <row r="85" spans="1:14" ht="70.5" customHeight="1">
      <c r="A85" s="95">
        <v>15</v>
      </c>
      <c r="B85" s="6" t="s">
        <v>129</v>
      </c>
      <c r="C85" s="22">
        <v>75372</v>
      </c>
      <c r="D85" s="23"/>
      <c r="E85" s="23"/>
      <c r="F85" s="23"/>
      <c r="G85" s="23"/>
      <c r="H85" s="23"/>
      <c r="I85" s="23"/>
      <c r="J85" s="23"/>
      <c r="K85" s="22">
        <v>75372</v>
      </c>
      <c r="L85" s="23"/>
      <c r="M85" s="23"/>
      <c r="N85" s="23"/>
    </row>
    <row r="86" spans="1:14" ht="78.75">
      <c r="A86" s="95">
        <v>16</v>
      </c>
      <c r="B86" s="6" t="s">
        <v>203</v>
      </c>
      <c r="C86" s="22">
        <v>49410</v>
      </c>
      <c r="D86" s="23"/>
      <c r="E86" s="23"/>
      <c r="F86" s="23"/>
      <c r="G86" s="23"/>
      <c r="H86" s="23"/>
      <c r="I86" s="23"/>
      <c r="J86" s="23"/>
      <c r="K86" s="23"/>
      <c r="L86" s="22">
        <v>49410</v>
      </c>
      <c r="M86" s="23"/>
      <c r="N86" s="23"/>
    </row>
    <row r="87" spans="1:14" ht="33.75">
      <c r="A87" s="95">
        <v>17</v>
      </c>
      <c r="B87" s="6" t="s">
        <v>204</v>
      </c>
      <c r="C87" s="22">
        <v>15954</v>
      </c>
      <c r="D87" s="23"/>
      <c r="E87" s="23"/>
      <c r="F87" s="23"/>
      <c r="G87" s="22">
        <v>15954</v>
      </c>
      <c r="H87" s="23"/>
      <c r="I87" s="23"/>
      <c r="J87" s="23"/>
      <c r="K87" s="23"/>
      <c r="L87" s="23"/>
      <c r="M87" s="23"/>
      <c r="N87" s="23"/>
    </row>
    <row r="88" spans="1:14" ht="33.75">
      <c r="A88" s="95">
        <v>18</v>
      </c>
      <c r="B88" s="6" t="s">
        <v>205</v>
      </c>
      <c r="C88" s="22">
        <v>23771</v>
      </c>
      <c r="D88" s="23"/>
      <c r="E88" s="23"/>
      <c r="F88" s="23"/>
      <c r="G88" s="23"/>
      <c r="H88" s="22">
        <v>23771</v>
      </c>
      <c r="I88" s="23"/>
      <c r="J88" s="23"/>
      <c r="K88" s="23"/>
      <c r="L88" s="23"/>
      <c r="M88" s="23"/>
      <c r="N88" s="23"/>
    </row>
    <row r="89" spans="1:14" ht="56.25">
      <c r="A89" s="95">
        <v>19</v>
      </c>
      <c r="B89" s="6" t="s">
        <v>206</v>
      </c>
      <c r="C89" s="22">
        <v>179564</v>
      </c>
      <c r="D89" s="23"/>
      <c r="E89" s="23"/>
      <c r="F89" s="23"/>
      <c r="G89" s="23"/>
      <c r="H89" s="23"/>
      <c r="I89" s="23"/>
      <c r="J89" s="23"/>
      <c r="K89" s="23"/>
      <c r="L89" s="23"/>
      <c r="M89" s="22">
        <v>179564</v>
      </c>
      <c r="N89" s="23"/>
    </row>
    <row r="90" spans="1:14" ht="67.5">
      <c r="A90" s="95">
        <v>20</v>
      </c>
      <c r="B90" s="6" t="s">
        <v>207</v>
      </c>
      <c r="C90" s="22">
        <v>96990</v>
      </c>
      <c r="D90" s="41" t="s">
        <v>3</v>
      </c>
      <c r="E90" s="23"/>
      <c r="F90" s="22">
        <v>96990</v>
      </c>
      <c r="G90" s="23"/>
      <c r="H90" s="23"/>
      <c r="I90" s="23"/>
      <c r="J90" s="23"/>
      <c r="K90" s="23"/>
      <c r="L90" s="23"/>
      <c r="M90" s="23"/>
      <c r="N90" s="23"/>
    </row>
    <row r="91" spans="1:14" ht="45">
      <c r="A91" s="95">
        <v>21</v>
      </c>
      <c r="B91" s="6" t="s">
        <v>208</v>
      </c>
      <c r="C91" s="22">
        <v>8469</v>
      </c>
      <c r="D91" s="23"/>
      <c r="E91" s="23"/>
      <c r="F91" s="23"/>
      <c r="G91" s="23"/>
      <c r="H91" s="23"/>
      <c r="I91" s="22">
        <v>8469</v>
      </c>
      <c r="J91" s="23"/>
      <c r="K91" s="23"/>
      <c r="L91" s="23"/>
      <c r="M91" s="23"/>
      <c r="N91" s="23"/>
    </row>
    <row r="92" spans="1:14" s="46" customFormat="1" ht="15.75" customHeight="1">
      <c r="A92" s="133" t="s">
        <v>209</v>
      </c>
      <c r="B92" s="133"/>
      <c r="C92" s="47">
        <f>SUM(C71:C91)</f>
        <v>4667899</v>
      </c>
      <c r="D92" s="48">
        <v>1750627</v>
      </c>
      <c r="E92" s="47">
        <f aca="true" t="shared" si="5" ref="E92:N92">E71+E72+E73+E74+E75+E76+E77+E78+E79+E80+E81+E82+E83+E84+E85+E86+E87+E88+E89+E90+E91</f>
        <v>1538505</v>
      </c>
      <c r="F92" s="47">
        <f t="shared" si="5"/>
        <v>1876886</v>
      </c>
      <c r="G92" s="47">
        <f t="shared" si="5"/>
        <v>15954</v>
      </c>
      <c r="H92" s="47">
        <f t="shared" si="5"/>
        <v>84877</v>
      </c>
      <c r="I92" s="47">
        <f t="shared" si="5"/>
        <v>648179</v>
      </c>
      <c r="J92" s="47">
        <f t="shared" si="5"/>
        <v>199152</v>
      </c>
      <c r="K92" s="47">
        <f t="shared" si="5"/>
        <v>75372</v>
      </c>
      <c r="L92" s="47">
        <f t="shared" si="5"/>
        <v>49410</v>
      </c>
      <c r="M92" s="47">
        <f t="shared" si="5"/>
        <v>179564</v>
      </c>
      <c r="N92" s="47">
        <f t="shared" si="5"/>
        <v>0</v>
      </c>
    </row>
    <row r="93" spans="1:14" s="46" customFormat="1" ht="12.75">
      <c r="A93" s="130" t="s">
        <v>19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1:14" s="46" customFormat="1" ht="12.75">
      <c r="A94" s="130" t="s">
        <v>20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1:14" s="58" customFormat="1" ht="12.75">
      <c r="A95" s="137" t="s">
        <v>210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ht="33.75">
      <c r="A96" s="95">
        <v>1</v>
      </c>
      <c r="B96" s="6" t="s">
        <v>211</v>
      </c>
      <c r="C96" s="22">
        <v>36966</v>
      </c>
      <c r="D96" s="23"/>
      <c r="E96" s="23"/>
      <c r="F96" s="22">
        <v>36966</v>
      </c>
      <c r="G96" s="23"/>
      <c r="H96" s="23"/>
      <c r="I96" s="23"/>
      <c r="J96" s="23"/>
      <c r="K96" s="23"/>
      <c r="L96" s="23"/>
      <c r="M96" s="23"/>
      <c r="N96" s="23"/>
    </row>
    <row r="97" spans="1:14" ht="101.25">
      <c r="A97" s="95">
        <v>2</v>
      </c>
      <c r="B97" s="6" t="s">
        <v>212</v>
      </c>
      <c r="C97" s="22">
        <v>140000</v>
      </c>
      <c r="D97" s="23"/>
      <c r="E97" s="23"/>
      <c r="F97" s="22">
        <v>140000</v>
      </c>
      <c r="G97" s="23"/>
      <c r="H97" s="23"/>
      <c r="I97" s="23"/>
      <c r="J97" s="23"/>
      <c r="K97" s="23"/>
      <c r="L97" s="23"/>
      <c r="M97" s="23"/>
      <c r="N97" s="23"/>
    </row>
    <row r="98" spans="1:14" ht="90">
      <c r="A98" s="95">
        <v>3</v>
      </c>
      <c r="B98" s="6" t="s">
        <v>213</v>
      </c>
      <c r="C98" s="22">
        <v>77851</v>
      </c>
      <c r="D98" s="23"/>
      <c r="E98" s="23"/>
      <c r="F98" s="22">
        <v>77851</v>
      </c>
      <c r="G98" s="23"/>
      <c r="H98" s="23"/>
      <c r="I98" s="23"/>
      <c r="J98" s="23"/>
      <c r="K98" s="23"/>
      <c r="L98" s="23"/>
      <c r="M98" s="23"/>
      <c r="N98" s="23"/>
    </row>
    <row r="99" spans="1:14" ht="92.25" customHeight="1">
      <c r="A99" s="95">
        <v>4</v>
      </c>
      <c r="B99" s="6" t="s">
        <v>214</v>
      </c>
      <c r="C99" s="22">
        <v>226772</v>
      </c>
      <c r="D99" s="24" t="s">
        <v>380</v>
      </c>
      <c r="E99" s="23"/>
      <c r="F99" s="22">
        <v>226772</v>
      </c>
      <c r="G99" s="23"/>
      <c r="H99" s="23"/>
      <c r="I99" s="23"/>
      <c r="J99" s="23"/>
      <c r="K99" s="23"/>
      <c r="L99" s="23"/>
      <c r="M99" s="23"/>
      <c r="N99" s="23"/>
    </row>
    <row r="100" spans="1:14" s="73" customFormat="1" ht="50.25" customHeight="1">
      <c r="A100" s="94">
        <v>5</v>
      </c>
      <c r="B100" s="9" t="s">
        <v>215</v>
      </c>
      <c r="C100" s="75">
        <v>3132733</v>
      </c>
      <c r="D100" s="78" t="s">
        <v>381</v>
      </c>
      <c r="E100" s="76"/>
      <c r="F100" s="76"/>
      <c r="G100" s="76"/>
      <c r="H100" s="76"/>
      <c r="I100" s="75">
        <v>3132733</v>
      </c>
      <c r="J100" s="76"/>
      <c r="K100" s="76"/>
      <c r="L100" s="76"/>
      <c r="M100" s="76"/>
      <c r="N100" s="76"/>
    </row>
    <row r="101" spans="1:14" ht="78.75">
      <c r="A101" s="95">
        <v>6</v>
      </c>
      <c r="B101" s="6" t="s">
        <v>216</v>
      </c>
      <c r="C101" s="22">
        <v>434412</v>
      </c>
      <c r="D101" s="23"/>
      <c r="E101" s="23"/>
      <c r="F101" s="23"/>
      <c r="G101" s="23"/>
      <c r="H101" s="23"/>
      <c r="I101" s="23"/>
      <c r="J101" s="22">
        <v>434412</v>
      </c>
      <c r="K101" s="23"/>
      <c r="L101" s="23"/>
      <c r="M101" s="23"/>
      <c r="N101" s="23"/>
    </row>
    <row r="102" spans="1:14" ht="33.75">
      <c r="A102" s="95">
        <v>7</v>
      </c>
      <c r="B102" s="6" t="s">
        <v>133</v>
      </c>
      <c r="C102" s="22">
        <v>97372</v>
      </c>
      <c r="D102" s="41" t="s">
        <v>2</v>
      </c>
      <c r="E102" s="23"/>
      <c r="F102" s="23"/>
      <c r="G102" s="23"/>
      <c r="H102" s="23"/>
      <c r="I102" s="23"/>
      <c r="J102" s="23"/>
      <c r="K102" s="23"/>
      <c r="L102" s="22">
        <v>97372</v>
      </c>
      <c r="M102" s="23"/>
      <c r="N102" s="23"/>
    </row>
    <row r="103" spans="1:14" ht="67.5">
      <c r="A103" s="95">
        <v>8</v>
      </c>
      <c r="B103" s="6" t="s">
        <v>217</v>
      </c>
      <c r="C103" s="22">
        <v>20131</v>
      </c>
      <c r="D103" s="41" t="s">
        <v>1</v>
      </c>
      <c r="E103" s="23"/>
      <c r="F103" s="23"/>
      <c r="G103" s="23"/>
      <c r="H103" s="23"/>
      <c r="I103" s="22">
        <v>15366</v>
      </c>
      <c r="J103" s="23"/>
      <c r="K103" s="23"/>
      <c r="L103" s="22">
        <v>4765</v>
      </c>
      <c r="M103" s="23"/>
      <c r="N103" s="23"/>
    </row>
    <row r="104" spans="1:14" ht="78.75">
      <c r="A104" s="95">
        <v>9</v>
      </c>
      <c r="B104" s="6" t="s">
        <v>218</v>
      </c>
      <c r="C104" s="22">
        <v>406886</v>
      </c>
      <c r="D104" s="23"/>
      <c r="E104" s="23"/>
      <c r="F104" s="23"/>
      <c r="G104" s="23"/>
      <c r="H104" s="23"/>
      <c r="I104" s="23"/>
      <c r="J104" s="23"/>
      <c r="K104" s="23"/>
      <c r="L104" s="22">
        <v>406886</v>
      </c>
      <c r="M104" s="23"/>
      <c r="N104" s="23"/>
    </row>
    <row r="105" spans="1:14" ht="78.75">
      <c r="A105" s="95">
        <v>10</v>
      </c>
      <c r="B105" s="6" t="s">
        <v>37</v>
      </c>
      <c r="C105" s="22">
        <v>91681</v>
      </c>
      <c r="D105" s="23"/>
      <c r="E105" s="23"/>
      <c r="F105" s="23"/>
      <c r="G105" s="23"/>
      <c r="H105" s="22">
        <v>91681</v>
      </c>
      <c r="I105" s="23"/>
      <c r="J105" s="23"/>
      <c r="K105" s="23"/>
      <c r="L105" s="23"/>
      <c r="M105" s="23"/>
      <c r="N105" s="23"/>
    </row>
    <row r="106" spans="1:14" ht="45">
      <c r="A106" s="95">
        <v>11</v>
      </c>
      <c r="B106" s="6" t="s">
        <v>219</v>
      </c>
      <c r="C106" s="22">
        <v>111712</v>
      </c>
      <c r="D106" s="23"/>
      <c r="E106" s="23"/>
      <c r="F106" s="23"/>
      <c r="G106" s="23"/>
      <c r="H106" s="22">
        <v>111712</v>
      </c>
      <c r="I106" s="23"/>
      <c r="J106" s="23"/>
      <c r="K106" s="23"/>
      <c r="L106" s="23"/>
      <c r="M106" s="23"/>
      <c r="N106" s="23"/>
    </row>
    <row r="107" spans="1:14" ht="80.25" customHeight="1">
      <c r="A107" s="95">
        <v>12</v>
      </c>
      <c r="B107" s="6" t="s">
        <v>220</v>
      </c>
      <c r="C107" s="22">
        <v>3855</v>
      </c>
      <c r="D107" s="23"/>
      <c r="E107" s="23"/>
      <c r="F107" s="23"/>
      <c r="G107" s="23"/>
      <c r="H107" s="23"/>
      <c r="I107" s="23"/>
      <c r="J107" s="23"/>
      <c r="K107" s="22">
        <v>3855</v>
      </c>
      <c r="L107" s="23"/>
      <c r="M107" s="23"/>
      <c r="N107" s="23"/>
    </row>
    <row r="108" spans="1:14" ht="67.5">
      <c r="A108" s="95">
        <v>13</v>
      </c>
      <c r="B108" s="6" t="s">
        <v>254</v>
      </c>
      <c r="C108" s="22">
        <v>93924</v>
      </c>
      <c r="D108" s="23"/>
      <c r="E108" s="23"/>
      <c r="F108" s="23"/>
      <c r="G108" s="23"/>
      <c r="H108" s="23"/>
      <c r="I108" s="23"/>
      <c r="J108" s="23"/>
      <c r="K108" s="22">
        <v>93924</v>
      </c>
      <c r="L108" s="23"/>
      <c r="M108" s="23"/>
      <c r="N108" s="23"/>
    </row>
    <row r="109" spans="1:14" ht="78.75">
      <c r="A109" s="95">
        <v>14</v>
      </c>
      <c r="B109" s="6" t="s">
        <v>38</v>
      </c>
      <c r="C109" s="22">
        <v>155072</v>
      </c>
      <c r="D109" s="23"/>
      <c r="E109" s="23"/>
      <c r="F109" s="23"/>
      <c r="G109" s="23"/>
      <c r="H109" s="23"/>
      <c r="I109" s="23"/>
      <c r="J109" s="23"/>
      <c r="K109" s="23"/>
      <c r="L109" s="22">
        <v>155072</v>
      </c>
      <c r="M109" s="23"/>
      <c r="N109" s="23"/>
    </row>
    <row r="110" spans="1:14" ht="56.25">
      <c r="A110" s="95">
        <v>15</v>
      </c>
      <c r="B110" s="6" t="s">
        <v>221</v>
      </c>
      <c r="C110" s="22">
        <v>340352</v>
      </c>
      <c r="D110" s="23"/>
      <c r="E110" s="23"/>
      <c r="F110" s="22">
        <v>340352</v>
      </c>
      <c r="G110" s="23"/>
      <c r="H110" s="23"/>
      <c r="I110" s="23"/>
      <c r="J110" s="23"/>
      <c r="K110" s="23"/>
      <c r="L110" s="23"/>
      <c r="M110" s="23"/>
      <c r="N110" s="23"/>
    </row>
    <row r="111" spans="1:14" ht="78.75">
      <c r="A111" s="95">
        <v>16</v>
      </c>
      <c r="B111" s="6" t="s">
        <v>39</v>
      </c>
      <c r="C111" s="22">
        <v>157032</v>
      </c>
      <c r="D111" s="23"/>
      <c r="E111" s="23"/>
      <c r="F111" s="23"/>
      <c r="G111" s="23"/>
      <c r="H111" s="23"/>
      <c r="I111" s="23"/>
      <c r="J111" s="23"/>
      <c r="K111" s="22">
        <v>157032</v>
      </c>
      <c r="L111" s="23"/>
      <c r="M111" s="23"/>
      <c r="N111" s="23"/>
    </row>
    <row r="112" spans="1:14" ht="56.25">
      <c r="A112" s="95">
        <v>17</v>
      </c>
      <c r="B112" s="9" t="s">
        <v>40</v>
      </c>
      <c r="C112" s="22">
        <v>40450</v>
      </c>
      <c r="D112" s="23"/>
      <c r="E112" s="23"/>
      <c r="F112" s="23"/>
      <c r="G112" s="23"/>
      <c r="H112" s="23"/>
      <c r="I112" s="23"/>
      <c r="J112" s="22">
        <v>40450</v>
      </c>
      <c r="K112" s="23"/>
      <c r="L112" s="23"/>
      <c r="M112" s="23"/>
      <c r="N112" s="23"/>
    </row>
    <row r="113" spans="1:14" ht="57" customHeight="1">
      <c r="A113" s="95">
        <v>18</v>
      </c>
      <c r="B113" s="6" t="s">
        <v>41</v>
      </c>
      <c r="C113" s="22">
        <v>3590</v>
      </c>
      <c r="D113" s="23"/>
      <c r="E113" s="23"/>
      <c r="F113" s="22">
        <v>3590</v>
      </c>
      <c r="G113" s="23"/>
      <c r="H113" s="23"/>
      <c r="I113" s="23"/>
      <c r="J113" s="23"/>
      <c r="K113" s="23"/>
      <c r="L113" s="25"/>
      <c r="M113" s="23"/>
      <c r="N113" s="23"/>
    </row>
    <row r="114" spans="1:14" ht="45">
      <c r="A114" s="95">
        <v>19</v>
      </c>
      <c r="B114" s="6" t="s">
        <v>42</v>
      </c>
      <c r="C114" s="22">
        <v>28694</v>
      </c>
      <c r="D114" s="23"/>
      <c r="E114" s="23"/>
      <c r="F114" s="23"/>
      <c r="G114" s="23"/>
      <c r="H114" s="23"/>
      <c r="I114" s="23"/>
      <c r="J114" s="23"/>
      <c r="K114" s="22">
        <v>28694</v>
      </c>
      <c r="L114" s="25"/>
      <c r="M114" s="23"/>
      <c r="N114" s="23"/>
    </row>
    <row r="115" spans="1:14" ht="90">
      <c r="A115" s="95">
        <v>20</v>
      </c>
      <c r="B115" s="6" t="s">
        <v>156</v>
      </c>
      <c r="C115" s="22">
        <v>59597</v>
      </c>
      <c r="D115" s="23"/>
      <c r="E115" s="23"/>
      <c r="F115" s="23"/>
      <c r="G115" s="23"/>
      <c r="H115" s="23"/>
      <c r="I115" s="23"/>
      <c r="J115" s="23"/>
      <c r="K115" s="22">
        <v>59597</v>
      </c>
      <c r="L115" s="25"/>
      <c r="M115" s="23"/>
      <c r="N115" s="23"/>
    </row>
    <row r="116" spans="1:14" ht="56.25">
      <c r="A116" s="95">
        <v>21</v>
      </c>
      <c r="B116" s="6" t="s">
        <v>134</v>
      </c>
      <c r="C116" s="22">
        <v>22056</v>
      </c>
      <c r="D116" s="23"/>
      <c r="E116" s="23"/>
      <c r="F116" s="23"/>
      <c r="G116" s="22">
        <v>18517</v>
      </c>
      <c r="H116" s="22">
        <v>3539</v>
      </c>
      <c r="I116" s="23"/>
      <c r="J116" s="23"/>
      <c r="K116" s="23"/>
      <c r="L116" s="25"/>
      <c r="M116" s="23"/>
      <c r="N116" s="23"/>
    </row>
    <row r="117" spans="1:14" ht="100.5" customHeight="1">
      <c r="A117" s="95"/>
      <c r="B117" s="6" t="s">
        <v>361</v>
      </c>
      <c r="C117" s="22">
        <v>189360</v>
      </c>
      <c r="D117" s="23"/>
      <c r="E117" s="23"/>
      <c r="F117" s="23"/>
      <c r="G117" s="22"/>
      <c r="H117" s="22"/>
      <c r="I117" s="23">
        <v>11362</v>
      </c>
      <c r="J117" s="23">
        <v>79531</v>
      </c>
      <c r="K117" s="23">
        <v>64382</v>
      </c>
      <c r="L117" s="25"/>
      <c r="M117" s="23">
        <v>28404</v>
      </c>
      <c r="N117" s="23">
        <v>5681</v>
      </c>
    </row>
    <row r="118" spans="1:14" ht="105" customHeight="1">
      <c r="A118" s="95"/>
      <c r="B118" s="6" t="s">
        <v>360</v>
      </c>
      <c r="C118" s="22">
        <v>239640</v>
      </c>
      <c r="D118" s="23"/>
      <c r="E118" s="23"/>
      <c r="F118" s="23">
        <v>107838</v>
      </c>
      <c r="G118" s="22">
        <v>45532</v>
      </c>
      <c r="H118" s="22">
        <v>47928</v>
      </c>
      <c r="I118" s="23"/>
      <c r="J118" s="23"/>
      <c r="K118" s="23"/>
      <c r="L118" s="25">
        <v>38342</v>
      </c>
      <c r="M118" s="23"/>
      <c r="N118" s="23"/>
    </row>
    <row r="119" spans="1:14" s="46" customFormat="1" ht="12.75">
      <c r="A119" s="133" t="s">
        <v>121</v>
      </c>
      <c r="B119" s="133"/>
      <c r="C119" s="47">
        <f>SUM(C96:C118)</f>
        <v>6110138</v>
      </c>
      <c r="D119" s="48">
        <v>3092223</v>
      </c>
      <c r="E119" s="47">
        <f>E96+E97+E98+E99+E100+E101+E102+E103+E104++E105+E106+E107+E108+E109+E110+E111+E112+E113+E114+E115+E116</f>
        <v>0</v>
      </c>
      <c r="F119" s="47">
        <f>F118+F113+F110+F99+F98+F97+F96</f>
        <v>933369</v>
      </c>
      <c r="G119" s="47">
        <f>G118+G116</f>
        <v>64049</v>
      </c>
      <c r="H119" s="47">
        <f>H118+H116+H106+H105</f>
        <v>254860</v>
      </c>
      <c r="I119" s="47">
        <f>I117+I103+I100</f>
        <v>3159461</v>
      </c>
      <c r="J119" s="47">
        <f>J117+J112+J101</f>
        <v>554393</v>
      </c>
      <c r="K119" s="47">
        <f>K117+K115+K114+K111+K108+K107</f>
        <v>407484</v>
      </c>
      <c r="L119" s="47">
        <f>L118+L109+L104+L103+L102</f>
        <v>702437</v>
      </c>
      <c r="M119" s="47">
        <f>M117</f>
        <v>28404</v>
      </c>
      <c r="N119" s="47">
        <f>N117</f>
        <v>5681</v>
      </c>
    </row>
    <row r="120" spans="1:14" s="46" customFormat="1" ht="12.75">
      <c r="A120" s="130" t="s">
        <v>19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1:14" s="46" customFormat="1" ht="17.25" customHeight="1">
      <c r="A121" s="130" t="s">
        <v>20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2" spans="1:14" s="58" customFormat="1" ht="18" customHeight="1">
      <c r="A122" s="139" t="s">
        <v>222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61"/>
    </row>
    <row r="123" spans="1:14" s="73" customFormat="1" ht="123.75">
      <c r="A123" s="94">
        <v>1</v>
      </c>
      <c r="B123" s="9" t="s">
        <v>43</v>
      </c>
      <c r="C123" s="75">
        <v>239828</v>
      </c>
      <c r="D123" s="74" t="s">
        <v>0</v>
      </c>
      <c r="E123" s="76"/>
      <c r="F123" s="76"/>
      <c r="G123" s="76"/>
      <c r="H123" s="76"/>
      <c r="I123" s="76"/>
      <c r="J123" s="76">
        <v>119914</v>
      </c>
      <c r="K123" s="76"/>
      <c r="L123" s="76"/>
      <c r="M123" s="76">
        <v>119914</v>
      </c>
      <c r="N123" s="76"/>
    </row>
    <row r="124" spans="1:14" ht="90">
      <c r="A124" s="95">
        <v>2</v>
      </c>
      <c r="B124" s="6" t="s">
        <v>223</v>
      </c>
      <c r="C124" s="22">
        <v>158478</v>
      </c>
      <c r="D124" s="23"/>
      <c r="E124" s="23"/>
      <c r="F124" s="22">
        <v>158478</v>
      </c>
      <c r="G124" s="23"/>
      <c r="H124" s="23"/>
      <c r="I124" s="23"/>
      <c r="J124" s="23"/>
      <c r="K124" s="23"/>
      <c r="L124" s="23"/>
      <c r="M124" s="23"/>
      <c r="N124" s="23"/>
    </row>
    <row r="125" spans="1:14" ht="189">
      <c r="A125" s="95">
        <v>3</v>
      </c>
      <c r="B125" s="6" t="s">
        <v>63</v>
      </c>
      <c r="C125" s="22">
        <v>2519827</v>
      </c>
      <c r="D125" s="41" t="s">
        <v>341</v>
      </c>
      <c r="E125" s="22">
        <v>2519827</v>
      </c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90">
      <c r="A126" s="95">
        <v>4</v>
      </c>
      <c r="B126" s="9" t="s">
        <v>224</v>
      </c>
      <c r="C126" s="22">
        <v>47580</v>
      </c>
      <c r="D126" s="23"/>
      <c r="E126" s="23"/>
      <c r="F126" s="22">
        <v>47580</v>
      </c>
      <c r="G126" s="23"/>
      <c r="H126" s="23"/>
      <c r="I126" s="23"/>
      <c r="J126" s="23"/>
      <c r="K126" s="23"/>
      <c r="L126" s="23"/>
      <c r="M126" s="23"/>
      <c r="N126" s="23"/>
    </row>
    <row r="127" spans="1:14" ht="93.75" customHeight="1">
      <c r="A127" s="95">
        <v>5</v>
      </c>
      <c r="B127" s="6" t="s">
        <v>135</v>
      </c>
      <c r="C127" s="22">
        <v>84025</v>
      </c>
      <c r="D127" s="41" t="s">
        <v>482</v>
      </c>
      <c r="E127" s="23"/>
      <c r="F127" s="23"/>
      <c r="G127" s="23"/>
      <c r="H127" s="22">
        <v>84025</v>
      </c>
      <c r="I127" s="23"/>
      <c r="J127" s="23"/>
      <c r="K127" s="23"/>
      <c r="L127" s="23"/>
      <c r="M127" s="23"/>
      <c r="N127" s="23"/>
    </row>
    <row r="128" spans="1:14" ht="90">
      <c r="A128" s="95">
        <v>6</v>
      </c>
      <c r="B128" s="6" t="s">
        <v>255</v>
      </c>
      <c r="C128" s="22">
        <v>35897</v>
      </c>
      <c r="D128" s="23"/>
      <c r="E128" s="23"/>
      <c r="F128" s="23"/>
      <c r="G128" s="23"/>
      <c r="H128" s="22">
        <v>35897</v>
      </c>
      <c r="I128" s="23"/>
      <c r="J128" s="23"/>
      <c r="K128" s="23"/>
      <c r="L128" s="23"/>
      <c r="M128" s="23"/>
      <c r="N128" s="23"/>
    </row>
    <row r="129" spans="1:14" ht="78.75">
      <c r="A129" s="95">
        <v>7</v>
      </c>
      <c r="B129" s="6" t="s">
        <v>136</v>
      </c>
      <c r="C129" s="22">
        <v>45812</v>
      </c>
      <c r="D129" s="23"/>
      <c r="E129" s="23"/>
      <c r="F129" s="23"/>
      <c r="G129" s="23"/>
      <c r="H129" s="23"/>
      <c r="I129" s="23"/>
      <c r="J129" s="22">
        <v>45812</v>
      </c>
      <c r="K129" s="23"/>
      <c r="L129" s="23"/>
      <c r="M129" s="23"/>
      <c r="N129" s="23"/>
    </row>
    <row r="130" spans="1:14" ht="69.75" customHeight="1">
      <c r="A130" s="95">
        <v>8</v>
      </c>
      <c r="B130" s="6" t="s">
        <v>137</v>
      </c>
      <c r="C130" s="22">
        <v>4793</v>
      </c>
      <c r="D130" s="23"/>
      <c r="E130" s="23"/>
      <c r="F130" s="23"/>
      <c r="G130" s="23"/>
      <c r="H130" s="22">
        <v>4793</v>
      </c>
      <c r="I130" s="23"/>
      <c r="J130" s="23"/>
      <c r="K130" s="23"/>
      <c r="L130" s="23"/>
      <c r="M130" s="23"/>
      <c r="N130" s="23"/>
    </row>
    <row r="131" spans="1:14" ht="102.75" customHeight="1">
      <c r="A131" s="95">
        <v>9</v>
      </c>
      <c r="B131" s="6" t="s">
        <v>44</v>
      </c>
      <c r="C131" s="22">
        <v>8418</v>
      </c>
      <c r="D131" s="23"/>
      <c r="E131" s="23"/>
      <c r="F131" s="22">
        <v>8418</v>
      </c>
      <c r="G131" s="23"/>
      <c r="H131" s="23"/>
      <c r="I131" s="23"/>
      <c r="J131" s="23"/>
      <c r="K131" s="23"/>
      <c r="L131" s="23"/>
      <c r="M131" s="23"/>
      <c r="N131" s="23"/>
    </row>
    <row r="132" spans="1:14" ht="94.5" customHeight="1">
      <c r="A132" s="95">
        <v>10</v>
      </c>
      <c r="B132" s="6" t="s">
        <v>151</v>
      </c>
      <c r="C132" s="22">
        <v>17080</v>
      </c>
      <c r="D132" s="23"/>
      <c r="E132" s="23"/>
      <c r="F132" s="22">
        <v>17080</v>
      </c>
      <c r="G132" s="23"/>
      <c r="H132" s="23"/>
      <c r="I132" s="23"/>
      <c r="J132" s="23"/>
      <c r="K132" s="23"/>
      <c r="L132" s="23"/>
      <c r="M132" s="23"/>
      <c r="N132" s="23"/>
    </row>
    <row r="133" spans="1:14" ht="101.25">
      <c r="A133" s="95">
        <v>11</v>
      </c>
      <c r="B133" s="6" t="s">
        <v>155</v>
      </c>
      <c r="C133" s="22">
        <v>17080</v>
      </c>
      <c r="D133" s="23"/>
      <c r="E133" s="23"/>
      <c r="F133" s="22"/>
      <c r="G133" s="23"/>
      <c r="H133" s="23">
        <v>17080</v>
      </c>
      <c r="I133" s="23"/>
      <c r="J133" s="23"/>
      <c r="K133" s="23"/>
      <c r="L133" s="23"/>
      <c r="M133" s="23"/>
      <c r="N133" s="23"/>
    </row>
    <row r="134" spans="1:14" ht="103.5" customHeight="1">
      <c r="A134" s="95">
        <v>12</v>
      </c>
      <c r="B134" s="6" t="s">
        <v>361</v>
      </c>
      <c r="C134" s="22">
        <v>477631</v>
      </c>
      <c r="D134" s="23"/>
      <c r="E134" s="23"/>
      <c r="F134" s="22"/>
      <c r="G134" s="23"/>
      <c r="H134" s="23"/>
      <c r="I134" s="23">
        <v>38210</v>
      </c>
      <c r="J134" s="23">
        <v>186276</v>
      </c>
      <c r="K134" s="23">
        <v>167171</v>
      </c>
      <c r="L134" s="23"/>
      <c r="M134" s="23">
        <v>62092</v>
      </c>
      <c r="N134" s="23">
        <v>23882</v>
      </c>
    </row>
    <row r="135" spans="1:14" ht="101.25" customHeight="1">
      <c r="A135" s="95">
        <v>13</v>
      </c>
      <c r="B135" s="6" t="s">
        <v>360</v>
      </c>
      <c r="C135" s="22">
        <v>429867</v>
      </c>
      <c r="D135" s="23"/>
      <c r="E135" s="23"/>
      <c r="F135" s="22">
        <v>210635</v>
      </c>
      <c r="G135" s="23">
        <v>68779</v>
      </c>
      <c r="H135" s="23">
        <v>73077</v>
      </c>
      <c r="I135" s="23"/>
      <c r="J135" s="23"/>
      <c r="K135" s="23"/>
      <c r="L135" s="23">
        <v>77376</v>
      </c>
      <c r="M135" s="23"/>
      <c r="N135" s="23"/>
    </row>
    <row r="136" spans="1:14" ht="56.25">
      <c r="A136" s="95">
        <v>14</v>
      </c>
      <c r="B136" s="6" t="s">
        <v>363</v>
      </c>
      <c r="C136" s="22">
        <v>21094</v>
      </c>
      <c r="D136" s="23"/>
      <c r="E136" s="23"/>
      <c r="F136" s="22">
        <v>5273</v>
      </c>
      <c r="G136" s="23">
        <v>4219</v>
      </c>
      <c r="H136" s="23">
        <v>8016</v>
      </c>
      <c r="I136" s="23"/>
      <c r="J136" s="23"/>
      <c r="K136" s="23"/>
      <c r="L136" s="23">
        <v>3586</v>
      </c>
      <c r="M136" s="23"/>
      <c r="N136" s="23"/>
    </row>
    <row r="137" spans="1:14" ht="56.25">
      <c r="A137" s="95">
        <v>15</v>
      </c>
      <c r="B137" s="6" t="s">
        <v>362</v>
      </c>
      <c r="C137" s="22">
        <v>33000</v>
      </c>
      <c r="D137" s="23"/>
      <c r="E137" s="23"/>
      <c r="F137" s="22"/>
      <c r="G137" s="23"/>
      <c r="H137" s="23"/>
      <c r="I137" s="23"/>
      <c r="J137" s="23">
        <v>18810</v>
      </c>
      <c r="K137" s="23">
        <v>6270</v>
      </c>
      <c r="L137" s="23"/>
      <c r="M137" s="23">
        <v>4950</v>
      </c>
      <c r="N137" s="23">
        <v>2970</v>
      </c>
    </row>
    <row r="138" spans="1:14" s="46" customFormat="1" ht="12.75">
      <c r="A138" s="133" t="s">
        <v>225</v>
      </c>
      <c r="B138" s="133"/>
      <c r="C138" s="47">
        <f>SUM(C123:C137)</f>
        <v>4140410</v>
      </c>
      <c r="D138" s="48">
        <v>2805000</v>
      </c>
      <c r="E138" s="47">
        <f>E125</f>
        <v>2519827</v>
      </c>
      <c r="F138" s="47">
        <f>F136+F135+F132+F131+F126+F124</f>
        <v>447464</v>
      </c>
      <c r="G138" s="47">
        <f>G136+G135</f>
        <v>72998</v>
      </c>
      <c r="H138" s="47">
        <f>H136+H135+H133+H130+H128+H127</f>
        <v>222888</v>
      </c>
      <c r="I138" s="47">
        <f>I134</f>
        <v>38210</v>
      </c>
      <c r="J138" s="47">
        <f>J137+J134+J129+J123</f>
        <v>370812</v>
      </c>
      <c r="K138" s="47">
        <f>K137+K134</f>
        <v>173441</v>
      </c>
      <c r="L138" s="47">
        <f>L136+L135</f>
        <v>80962</v>
      </c>
      <c r="M138" s="47">
        <f>M137+M134+M123</f>
        <v>186956</v>
      </c>
      <c r="N138" s="47">
        <f>N137+N134</f>
        <v>26852</v>
      </c>
    </row>
    <row r="139" spans="1:14" s="46" customFormat="1" ht="12.75">
      <c r="A139" s="130" t="s">
        <v>19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1:14" s="46" customFormat="1" ht="12.75">
      <c r="A140" s="130" t="s">
        <v>20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1:14" s="58" customFormat="1" ht="12.75">
      <c r="A141" s="137" t="s">
        <v>109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</row>
    <row r="142" spans="1:14" s="73" customFormat="1" ht="94.5">
      <c r="A142" s="94">
        <v>1</v>
      </c>
      <c r="B142" s="9" t="s">
        <v>226</v>
      </c>
      <c r="C142" s="75">
        <v>1276644</v>
      </c>
      <c r="D142" s="74" t="s">
        <v>227</v>
      </c>
      <c r="E142" s="76"/>
      <c r="F142" s="76"/>
      <c r="G142" s="76"/>
      <c r="H142" s="76"/>
      <c r="I142" s="75">
        <v>1276644</v>
      </c>
      <c r="J142" s="76"/>
      <c r="K142" s="76"/>
      <c r="L142" s="76"/>
      <c r="M142" s="76"/>
      <c r="N142" s="76"/>
    </row>
    <row r="143" spans="1:14" ht="69.75" customHeight="1">
      <c r="A143" s="95">
        <v>2</v>
      </c>
      <c r="B143" s="6" t="s">
        <v>63</v>
      </c>
      <c r="C143" s="22">
        <v>1416069</v>
      </c>
      <c r="D143" s="23"/>
      <c r="E143" s="22">
        <v>1416069</v>
      </c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01.25">
      <c r="A144" s="95">
        <v>3</v>
      </c>
      <c r="B144" s="6" t="s">
        <v>228</v>
      </c>
      <c r="C144" s="22">
        <v>86083</v>
      </c>
      <c r="D144" s="41"/>
      <c r="E144" s="23"/>
      <c r="F144" s="23"/>
      <c r="G144" s="23"/>
      <c r="H144" s="23"/>
      <c r="I144" s="23"/>
      <c r="J144" s="23"/>
      <c r="K144" s="23"/>
      <c r="L144" s="23"/>
      <c r="M144" s="22">
        <v>86083</v>
      </c>
      <c r="N144" s="23"/>
    </row>
    <row r="145" spans="1:14" ht="101.25">
      <c r="A145" s="95">
        <v>4</v>
      </c>
      <c r="B145" s="7" t="s">
        <v>101</v>
      </c>
      <c r="C145" s="25">
        <v>173873</v>
      </c>
      <c r="D145" s="23"/>
      <c r="E145" s="23"/>
      <c r="F145" s="23"/>
      <c r="G145" s="27"/>
      <c r="H145" s="23"/>
      <c r="I145" s="23"/>
      <c r="J145" s="25">
        <v>173873</v>
      </c>
      <c r="K145" s="23"/>
      <c r="L145" s="23"/>
      <c r="M145" s="23"/>
      <c r="N145" s="23"/>
    </row>
    <row r="146" spans="1:14" ht="90">
      <c r="A146" s="95">
        <v>5</v>
      </c>
      <c r="B146" s="6" t="s">
        <v>45</v>
      </c>
      <c r="C146" s="22">
        <v>235192</v>
      </c>
      <c r="D146" s="23"/>
      <c r="E146" s="23"/>
      <c r="F146" s="23"/>
      <c r="G146" s="22">
        <v>235192</v>
      </c>
      <c r="H146" s="23"/>
      <c r="I146" s="23"/>
      <c r="J146" s="23"/>
      <c r="K146" s="23"/>
      <c r="L146" s="23"/>
      <c r="M146" s="23"/>
      <c r="N146" s="23"/>
    </row>
    <row r="147" spans="1:14" ht="123.75">
      <c r="A147" s="95">
        <v>6</v>
      </c>
      <c r="B147" s="6" t="s">
        <v>46</v>
      </c>
      <c r="C147" s="22">
        <v>128540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2">
        <v>128540</v>
      </c>
    </row>
    <row r="148" spans="1:14" ht="67.5">
      <c r="A148" s="95">
        <v>7</v>
      </c>
      <c r="B148" s="6" t="s">
        <v>229</v>
      </c>
      <c r="C148" s="22">
        <v>643196</v>
      </c>
      <c r="D148" s="23"/>
      <c r="E148" s="23"/>
      <c r="F148" s="22">
        <v>643196</v>
      </c>
      <c r="G148" s="23"/>
      <c r="H148" s="23"/>
      <c r="I148" s="23"/>
      <c r="J148" s="23"/>
      <c r="K148" s="23"/>
      <c r="L148" s="23"/>
      <c r="M148" s="23"/>
      <c r="N148" s="23"/>
    </row>
    <row r="149" spans="1:14" ht="78.75">
      <c r="A149" s="95">
        <v>8</v>
      </c>
      <c r="B149" s="6" t="s">
        <v>230</v>
      </c>
      <c r="C149" s="22">
        <v>122239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2">
        <v>122239</v>
      </c>
    </row>
    <row r="150" spans="1:14" ht="67.5">
      <c r="A150" s="95">
        <v>9</v>
      </c>
      <c r="B150" s="7" t="s">
        <v>115</v>
      </c>
      <c r="C150" s="25">
        <v>110710</v>
      </c>
      <c r="D150" s="22"/>
      <c r="E150" s="22"/>
      <c r="F150" s="22"/>
      <c r="G150" s="22"/>
      <c r="H150" s="22"/>
      <c r="I150" s="25">
        <v>110710</v>
      </c>
      <c r="J150" s="22"/>
      <c r="K150" s="22"/>
      <c r="L150" s="22"/>
      <c r="M150" s="22"/>
      <c r="N150" s="22"/>
    </row>
    <row r="151" spans="1:14" ht="157.5">
      <c r="A151" s="95">
        <v>10</v>
      </c>
      <c r="B151" s="6" t="s">
        <v>231</v>
      </c>
      <c r="C151" s="22">
        <v>63856</v>
      </c>
      <c r="D151" s="41" t="s">
        <v>257</v>
      </c>
      <c r="E151" s="23"/>
      <c r="F151" s="23"/>
      <c r="G151" s="23"/>
      <c r="H151" s="23"/>
      <c r="I151" s="23"/>
      <c r="J151" s="23"/>
      <c r="K151" s="22">
        <v>63856</v>
      </c>
      <c r="L151" s="23"/>
      <c r="M151" s="23"/>
      <c r="N151" s="23"/>
    </row>
    <row r="152" spans="1:14" ht="67.5">
      <c r="A152" s="95">
        <v>11</v>
      </c>
      <c r="B152" s="6" t="s">
        <v>232</v>
      </c>
      <c r="C152" s="22">
        <v>99814</v>
      </c>
      <c r="D152" s="23"/>
      <c r="E152" s="22">
        <v>99814</v>
      </c>
      <c r="F152" s="28"/>
      <c r="G152" s="23"/>
      <c r="H152" s="23"/>
      <c r="I152" s="23"/>
      <c r="J152" s="23"/>
      <c r="K152" s="23"/>
      <c r="L152" s="23"/>
      <c r="M152" s="23"/>
      <c r="N152" s="23"/>
    </row>
    <row r="153" spans="1:14" ht="123.75">
      <c r="A153" s="95">
        <v>12</v>
      </c>
      <c r="B153" s="6" t="s">
        <v>233</v>
      </c>
      <c r="C153" s="22">
        <v>348854</v>
      </c>
      <c r="D153" s="23"/>
      <c r="E153" s="28"/>
      <c r="F153" s="22">
        <v>348854</v>
      </c>
      <c r="G153" s="23"/>
      <c r="H153" s="23"/>
      <c r="I153" s="23"/>
      <c r="J153" s="23"/>
      <c r="K153" s="23"/>
      <c r="L153" s="23"/>
      <c r="M153" s="23"/>
      <c r="N153" s="23"/>
    </row>
    <row r="154" spans="1:14" ht="101.25">
      <c r="A154" s="95">
        <v>13</v>
      </c>
      <c r="B154" s="6" t="s">
        <v>47</v>
      </c>
      <c r="C154" s="18">
        <v>314546</v>
      </c>
      <c r="D154" s="19"/>
      <c r="E154" s="19"/>
      <c r="F154" s="18">
        <v>314546</v>
      </c>
      <c r="G154" s="19"/>
      <c r="H154" s="19"/>
      <c r="I154" s="19"/>
      <c r="J154" s="19"/>
      <c r="K154" s="19"/>
      <c r="L154" s="19"/>
      <c r="M154" s="19"/>
      <c r="N154" s="19"/>
    </row>
    <row r="155" spans="1:14" ht="90">
      <c r="A155" s="95">
        <v>14</v>
      </c>
      <c r="B155" s="7" t="s">
        <v>110</v>
      </c>
      <c r="C155" s="25">
        <v>313608</v>
      </c>
      <c r="D155" s="19"/>
      <c r="E155" s="19"/>
      <c r="F155" s="19"/>
      <c r="G155" s="19"/>
      <c r="H155" s="19"/>
      <c r="I155" s="19"/>
      <c r="J155" s="18"/>
      <c r="K155" s="19"/>
      <c r="L155" s="25">
        <v>313608</v>
      </c>
      <c r="M155" s="19"/>
      <c r="N155" s="19"/>
    </row>
    <row r="156" spans="1:14" ht="90">
      <c r="A156" s="95">
        <v>15</v>
      </c>
      <c r="B156" s="6" t="s">
        <v>234</v>
      </c>
      <c r="C156" s="18">
        <v>190997</v>
      </c>
      <c r="D156" s="29"/>
      <c r="E156" s="29"/>
      <c r="F156" s="29"/>
      <c r="G156" s="29"/>
      <c r="H156" s="29"/>
      <c r="I156" s="29"/>
      <c r="J156" s="18">
        <v>190997</v>
      </c>
      <c r="K156" s="19"/>
      <c r="L156" s="19"/>
      <c r="M156" s="19"/>
      <c r="N156" s="19"/>
    </row>
    <row r="157" spans="1:14" ht="56.25">
      <c r="A157" s="95">
        <v>16</v>
      </c>
      <c r="B157" s="6" t="s">
        <v>235</v>
      </c>
      <c r="C157" s="18">
        <v>72880</v>
      </c>
      <c r="D157" s="19"/>
      <c r="E157" s="19"/>
      <c r="F157" s="19"/>
      <c r="G157" s="19"/>
      <c r="H157" s="19"/>
      <c r="I157" s="18">
        <v>72880</v>
      </c>
      <c r="J157" s="19"/>
      <c r="K157" s="19"/>
      <c r="L157" s="19"/>
      <c r="M157" s="19"/>
      <c r="N157" s="19"/>
    </row>
    <row r="158" spans="1:14" ht="78.75">
      <c r="A158" s="95">
        <v>17</v>
      </c>
      <c r="B158" s="3" t="s">
        <v>50</v>
      </c>
      <c r="C158" s="23">
        <v>66220</v>
      </c>
      <c r="D158" s="23"/>
      <c r="E158" s="19"/>
      <c r="F158" s="23">
        <v>66220</v>
      </c>
      <c r="G158" s="19"/>
      <c r="H158" s="19"/>
      <c r="I158" s="19"/>
      <c r="J158" s="19"/>
      <c r="K158" s="19"/>
      <c r="L158" s="19"/>
      <c r="M158" s="19"/>
      <c r="N158" s="19"/>
    </row>
    <row r="159" spans="1:14" s="73" customFormat="1" ht="67.5">
      <c r="A159" s="94">
        <v>18</v>
      </c>
      <c r="B159" s="5" t="s">
        <v>49</v>
      </c>
      <c r="C159" s="76">
        <v>140045</v>
      </c>
      <c r="D159" s="74" t="s">
        <v>481</v>
      </c>
      <c r="E159" s="79"/>
      <c r="F159" s="79"/>
      <c r="G159" s="79"/>
      <c r="H159" s="79"/>
      <c r="I159" s="79"/>
      <c r="J159" s="79"/>
      <c r="K159" s="79"/>
      <c r="L159" s="79"/>
      <c r="M159" s="76">
        <v>140045</v>
      </c>
      <c r="N159" s="79"/>
    </row>
    <row r="160" spans="1:14" s="73" customFormat="1" ht="90">
      <c r="A160" s="94">
        <v>19</v>
      </c>
      <c r="B160" s="80" t="s">
        <v>102</v>
      </c>
      <c r="C160" s="76">
        <v>41488</v>
      </c>
      <c r="D160" s="78"/>
      <c r="E160" s="79"/>
      <c r="F160" s="79"/>
      <c r="G160" s="79"/>
      <c r="H160" s="79"/>
      <c r="I160" s="79"/>
      <c r="J160" s="76">
        <v>41488</v>
      </c>
      <c r="K160" s="79"/>
      <c r="L160" s="79"/>
      <c r="M160" s="81"/>
      <c r="N160" s="79"/>
    </row>
    <row r="161" spans="1:14" ht="78.75">
      <c r="A161" s="95">
        <v>20</v>
      </c>
      <c r="B161" s="5" t="s">
        <v>48</v>
      </c>
      <c r="C161" s="23">
        <v>13491</v>
      </c>
      <c r="D161" s="23"/>
      <c r="E161" s="23">
        <v>13491</v>
      </c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1:14" s="73" customFormat="1" ht="90">
      <c r="A162" s="94">
        <v>21</v>
      </c>
      <c r="B162" s="5" t="s">
        <v>51</v>
      </c>
      <c r="C162" s="75">
        <v>55736</v>
      </c>
      <c r="D162" s="74" t="s">
        <v>480</v>
      </c>
      <c r="E162" s="72"/>
      <c r="F162" s="75">
        <v>55736</v>
      </c>
      <c r="G162" s="72"/>
      <c r="H162" s="72"/>
      <c r="I162" s="72"/>
      <c r="J162" s="72"/>
      <c r="K162" s="72"/>
      <c r="L162" s="72"/>
      <c r="M162" s="72"/>
      <c r="N162" s="72"/>
    </row>
    <row r="163" spans="1:14" s="73" customFormat="1" ht="90">
      <c r="A163" s="94">
        <v>22</v>
      </c>
      <c r="B163" s="5" t="s">
        <v>236</v>
      </c>
      <c r="C163" s="71">
        <v>151216</v>
      </c>
      <c r="D163" s="72"/>
      <c r="E163" s="72"/>
      <c r="F163" s="72"/>
      <c r="G163" s="72"/>
      <c r="H163" s="71">
        <v>151216</v>
      </c>
      <c r="I163" s="72"/>
      <c r="J163" s="72"/>
      <c r="K163" s="72"/>
      <c r="L163" s="72"/>
      <c r="M163" s="72"/>
      <c r="N163" s="72"/>
    </row>
    <row r="164" spans="1:14" s="73" customFormat="1" ht="90">
      <c r="A164" s="94">
        <v>23</v>
      </c>
      <c r="B164" s="5" t="s">
        <v>379</v>
      </c>
      <c r="C164" s="71">
        <v>57745</v>
      </c>
      <c r="D164" s="72"/>
      <c r="E164" s="72"/>
      <c r="F164" s="72"/>
      <c r="G164" s="72"/>
      <c r="H164" s="71">
        <v>57745</v>
      </c>
      <c r="I164" s="72"/>
      <c r="J164" s="72"/>
      <c r="K164" s="72"/>
      <c r="L164" s="72"/>
      <c r="M164" s="72"/>
      <c r="N164" s="72"/>
    </row>
    <row r="165" spans="1:14" s="73" customFormat="1" ht="78.75">
      <c r="A165" s="94">
        <v>24</v>
      </c>
      <c r="B165" s="5" t="s">
        <v>322</v>
      </c>
      <c r="C165" s="71">
        <v>59416</v>
      </c>
      <c r="D165" s="72"/>
      <c r="E165" s="72"/>
      <c r="F165" s="72"/>
      <c r="G165" s="72"/>
      <c r="H165" s="71">
        <v>59416</v>
      </c>
      <c r="I165" s="72"/>
      <c r="J165" s="72"/>
      <c r="K165" s="72"/>
      <c r="L165" s="72"/>
      <c r="M165" s="72"/>
      <c r="N165" s="72"/>
    </row>
    <row r="166" spans="1:14" s="73" customFormat="1" ht="104.25" customHeight="1">
      <c r="A166" s="94">
        <v>25</v>
      </c>
      <c r="B166" s="5" t="s">
        <v>361</v>
      </c>
      <c r="C166" s="71">
        <v>677990</v>
      </c>
      <c r="D166" s="72"/>
      <c r="E166" s="72"/>
      <c r="F166" s="72"/>
      <c r="G166" s="72"/>
      <c r="H166" s="71"/>
      <c r="I166" s="76">
        <v>54239</v>
      </c>
      <c r="J166" s="76">
        <v>271196</v>
      </c>
      <c r="K166" s="76">
        <v>223737</v>
      </c>
      <c r="L166" s="76"/>
      <c r="M166" s="76">
        <v>94919</v>
      </c>
      <c r="N166" s="76">
        <v>33899</v>
      </c>
    </row>
    <row r="167" spans="1:14" ht="102.75" customHeight="1">
      <c r="A167" s="95">
        <v>26</v>
      </c>
      <c r="B167" s="3" t="s">
        <v>360</v>
      </c>
      <c r="C167" s="18">
        <v>777990</v>
      </c>
      <c r="D167" s="19"/>
      <c r="E167" s="19"/>
      <c r="F167" s="19">
        <v>396775</v>
      </c>
      <c r="G167" s="23">
        <v>132258</v>
      </c>
      <c r="H167" s="22">
        <v>147818</v>
      </c>
      <c r="I167" s="23"/>
      <c r="J167" s="23"/>
      <c r="K167" s="23"/>
      <c r="L167" s="23">
        <v>101139</v>
      </c>
      <c r="M167" s="23"/>
      <c r="N167" s="23"/>
    </row>
    <row r="168" spans="1:14" ht="56.25">
      <c r="A168" s="95">
        <v>27</v>
      </c>
      <c r="B168" s="3" t="s">
        <v>363</v>
      </c>
      <c r="C168" s="18">
        <v>58120</v>
      </c>
      <c r="D168" s="19"/>
      <c r="E168" s="19"/>
      <c r="F168" s="19">
        <v>13949</v>
      </c>
      <c r="G168" s="23">
        <v>12205</v>
      </c>
      <c r="H168" s="22">
        <v>20923</v>
      </c>
      <c r="I168" s="23"/>
      <c r="J168" s="23"/>
      <c r="K168" s="23"/>
      <c r="L168" s="23">
        <v>11043</v>
      </c>
      <c r="M168" s="23"/>
      <c r="N168" s="23"/>
    </row>
    <row r="169" spans="1:14" ht="56.25">
      <c r="A169" s="95">
        <v>28</v>
      </c>
      <c r="B169" s="3" t="s">
        <v>362</v>
      </c>
      <c r="C169" s="18">
        <v>51789</v>
      </c>
      <c r="D169" s="19"/>
      <c r="E169" s="19"/>
      <c r="F169" s="19"/>
      <c r="G169" s="23"/>
      <c r="H169" s="22"/>
      <c r="I169" s="23"/>
      <c r="J169" s="23">
        <v>30038</v>
      </c>
      <c r="K169" s="23">
        <v>9322</v>
      </c>
      <c r="L169" s="23"/>
      <c r="M169" s="23">
        <v>8286</v>
      </c>
      <c r="N169" s="23">
        <v>4143</v>
      </c>
    </row>
    <row r="170" spans="1:14" s="46" customFormat="1" ht="12.75">
      <c r="A170" s="133" t="s">
        <v>323</v>
      </c>
      <c r="B170" s="133"/>
      <c r="C170" s="47">
        <f>SUM(C142:C169)</f>
        <v>7748347</v>
      </c>
      <c r="D170" s="48">
        <v>956552.2</v>
      </c>
      <c r="E170" s="47">
        <f>SUM(E142:E169)</f>
        <v>1529374</v>
      </c>
      <c r="F170" s="47">
        <f aca="true" t="shared" si="6" ref="F170:N170">SUM(F142:F169)</f>
        <v>1839276</v>
      </c>
      <c r="G170" s="47">
        <f t="shared" si="6"/>
        <v>379655</v>
      </c>
      <c r="H170" s="47">
        <f t="shared" si="6"/>
        <v>437118</v>
      </c>
      <c r="I170" s="47">
        <f t="shared" si="6"/>
        <v>1514473</v>
      </c>
      <c r="J170" s="47">
        <f t="shared" si="6"/>
        <v>707592</v>
      </c>
      <c r="K170" s="47">
        <f t="shared" si="6"/>
        <v>296915</v>
      </c>
      <c r="L170" s="47">
        <f t="shared" si="6"/>
        <v>425790</v>
      </c>
      <c r="M170" s="47">
        <f t="shared" si="6"/>
        <v>329333</v>
      </c>
      <c r="N170" s="47">
        <f t="shared" si="6"/>
        <v>288821</v>
      </c>
    </row>
    <row r="171" spans="1:14" s="46" customFormat="1" ht="12.75">
      <c r="A171" s="130" t="s">
        <v>19</v>
      </c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</row>
    <row r="172" spans="1:14" s="46" customFormat="1" ht="12.75">
      <c r="A172" s="130" t="s">
        <v>20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57"/>
    </row>
    <row r="173" spans="1:14" s="58" customFormat="1" ht="12.75">
      <c r="A173" s="139" t="s">
        <v>324</v>
      </c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</row>
    <row r="174" spans="1:14" ht="88.5" customHeight="1">
      <c r="A174" s="91">
        <v>1</v>
      </c>
      <c r="B174" s="7" t="s">
        <v>103</v>
      </c>
      <c r="C174" s="25">
        <v>2154131</v>
      </c>
      <c r="D174" s="42" t="s">
        <v>479</v>
      </c>
      <c r="E174" s="20"/>
      <c r="F174" s="20"/>
      <c r="G174" s="20"/>
      <c r="H174" s="20"/>
      <c r="I174" s="20"/>
      <c r="J174" s="20"/>
      <c r="K174" s="20"/>
      <c r="L174" s="25">
        <v>2154131</v>
      </c>
      <c r="M174" s="20"/>
      <c r="N174" s="20"/>
    </row>
    <row r="175" spans="1:14" ht="101.25" customHeight="1">
      <c r="A175" s="17">
        <v>2</v>
      </c>
      <c r="B175" s="6" t="s">
        <v>52</v>
      </c>
      <c r="C175" s="18">
        <v>924623</v>
      </c>
      <c r="D175" s="42" t="s">
        <v>478</v>
      </c>
      <c r="E175" s="19"/>
      <c r="F175" s="18">
        <v>924623</v>
      </c>
      <c r="G175" s="19"/>
      <c r="H175" s="19"/>
      <c r="I175" s="19"/>
      <c r="J175" s="19"/>
      <c r="K175" s="19"/>
      <c r="L175" s="19"/>
      <c r="M175" s="19"/>
      <c r="N175" s="19"/>
    </row>
    <row r="176" spans="1:14" ht="78.75">
      <c r="A176" s="17">
        <v>3</v>
      </c>
      <c r="B176" s="6" t="s">
        <v>325</v>
      </c>
      <c r="C176" s="18">
        <v>1721760</v>
      </c>
      <c r="D176" s="43" t="s">
        <v>477</v>
      </c>
      <c r="E176" s="19"/>
      <c r="F176" s="19"/>
      <c r="G176" s="19"/>
      <c r="H176" s="19"/>
      <c r="I176" s="19"/>
      <c r="J176" s="18">
        <v>175792</v>
      </c>
      <c r="K176" s="19"/>
      <c r="L176" s="19"/>
      <c r="M176" s="19"/>
      <c r="N176" s="18">
        <v>1545968</v>
      </c>
    </row>
    <row r="177" spans="1:14" ht="45">
      <c r="A177" s="17">
        <v>4</v>
      </c>
      <c r="B177" s="6" t="s">
        <v>53</v>
      </c>
      <c r="C177" s="18">
        <v>65912</v>
      </c>
      <c r="D177" s="44"/>
      <c r="E177" s="19"/>
      <c r="F177" s="18">
        <v>65912</v>
      </c>
      <c r="G177" s="19"/>
      <c r="H177" s="19"/>
      <c r="I177" s="19"/>
      <c r="J177" s="19"/>
      <c r="K177" s="19"/>
      <c r="L177" s="19"/>
      <c r="M177" s="19"/>
      <c r="N177" s="19"/>
    </row>
    <row r="178" spans="1:14" ht="67.5" customHeight="1">
      <c r="A178" s="17">
        <v>5</v>
      </c>
      <c r="B178" s="6" t="s">
        <v>54</v>
      </c>
      <c r="C178" s="18">
        <v>1106806</v>
      </c>
      <c r="D178" s="43" t="s">
        <v>476</v>
      </c>
      <c r="E178" s="19"/>
      <c r="F178" s="19"/>
      <c r="G178" s="19"/>
      <c r="H178" s="19"/>
      <c r="I178" s="19"/>
      <c r="J178" s="18">
        <v>353124</v>
      </c>
      <c r="K178" s="19"/>
      <c r="L178" s="19"/>
      <c r="M178" s="18">
        <v>753682</v>
      </c>
      <c r="N178" s="19"/>
    </row>
    <row r="179" spans="1:14" s="73" customFormat="1" ht="56.25">
      <c r="A179" s="83">
        <v>6</v>
      </c>
      <c r="B179" s="69" t="s">
        <v>116</v>
      </c>
      <c r="C179" s="76">
        <v>490445</v>
      </c>
      <c r="D179" s="74" t="s">
        <v>55</v>
      </c>
      <c r="E179" s="76">
        <v>490445</v>
      </c>
      <c r="F179" s="82"/>
      <c r="G179" s="82"/>
      <c r="H179" s="82"/>
      <c r="I179" s="82"/>
      <c r="J179" s="82"/>
      <c r="K179" s="82"/>
      <c r="L179" s="82"/>
      <c r="M179" s="82"/>
      <c r="N179" s="83"/>
    </row>
    <row r="180" spans="1:14" ht="33.75">
      <c r="A180" s="17">
        <v>7</v>
      </c>
      <c r="B180" s="6" t="s">
        <v>58</v>
      </c>
      <c r="C180" s="18">
        <v>149982</v>
      </c>
      <c r="D180" s="30"/>
      <c r="E180" s="19"/>
      <c r="F180" s="18">
        <v>149982</v>
      </c>
      <c r="G180" s="19"/>
      <c r="H180" s="19"/>
      <c r="I180" s="19"/>
      <c r="J180" s="19"/>
      <c r="K180" s="19"/>
      <c r="L180" s="19"/>
      <c r="M180" s="19"/>
      <c r="N180" s="17"/>
    </row>
    <row r="181" spans="1:14" ht="56.25">
      <c r="A181" s="17">
        <v>8</v>
      </c>
      <c r="B181" s="6" t="s">
        <v>60</v>
      </c>
      <c r="C181" s="18">
        <v>6384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8">
        <v>6384</v>
      </c>
      <c r="N181" s="17"/>
    </row>
    <row r="182" spans="1:14" ht="90">
      <c r="A182" s="17">
        <v>9</v>
      </c>
      <c r="B182" s="6" t="s">
        <v>59</v>
      </c>
      <c r="C182" s="18">
        <v>210758</v>
      </c>
      <c r="D182" s="19"/>
      <c r="E182" s="19"/>
      <c r="F182" s="18">
        <v>210758</v>
      </c>
      <c r="G182" s="19"/>
      <c r="H182" s="19"/>
      <c r="I182" s="19"/>
      <c r="J182" s="19"/>
      <c r="K182" s="19"/>
      <c r="L182" s="19"/>
      <c r="M182" s="19"/>
      <c r="N182" s="17"/>
    </row>
    <row r="183" spans="1:14" ht="67.5">
      <c r="A183" s="17">
        <v>10</v>
      </c>
      <c r="B183" s="6" t="s">
        <v>57</v>
      </c>
      <c r="C183" s="18">
        <v>149108</v>
      </c>
      <c r="D183" s="19"/>
      <c r="E183" s="19"/>
      <c r="F183" s="19"/>
      <c r="G183" s="19"/>
      <c r="H183" s="19"/>
      <c r="I183" s="19"/>
      <c r="J183" s="19"/>
      <c r="K183" s="18">
        <v>149108</v>
      </c>
      <c r="L183" s="19"/>
      <c r="M183" s="19"/>
      <c r="N183" s="19"/>
    </row>
    <row r="184" spans="1:14" ht="135">
      <c r="A184" s="17">
        <v>11</v>
      </c>
      <c r="B184" s="6" t="s">
        <v>56</v>
      </c>
      <c r="C184" s="18">
        <v>1456669</v>
      </c>
      <c r="D184" s="41" t="s">
        <v>475</v>
      </c>
      <c r="E184" s="19"/>
      <c r="F184" s="19"/>
      <c r="G184" s="18">
        <v>828001</v>
      </c>
      <c r="H184" s="18">
        <v>628668</v>
      </c>
      <c r="I184" s="19"/>
      <c r="J184" s="19"/>
      <c r="K184" s="19"/>
      <c r="L184" s="19"/>
      <c r="M184" s="19"/>
      <c r="N184" s="19"/>
    </row>
    <row r="185" spans="1:14" ht="56.25">
      <c r="A185" s="17">
        <v>12</v>
      </c>
      <c r="B185" s="3" t="s">
        <v>62</v>
      </c>
      <c r="C185" s="18">
        <v>64604</v>
      </c>
      <c r="D185" s="19"/>
      <c r="E185" s="19"/>
      <c r="F185" s="18">
        <v>64604</v>
      </c>
      <c r="G185" s="19"/>
      <c r="H185" s="19"/>
      <c r="I185" s="19"/>
      <c r="J185" s="19"/>
      <c r="K185" s="19"/>
      <c r="L185" s="19"/>
      <c r="M185" s="19"/>
      <c r="N185" s="19"/>
    </row>
    <row r="186" spans="1:14" ht="90" customHeight="1">
      <c r="A186" s="17">
        <v>13</v>
      </c>
      <c r="B186" s="4" t="s">
        <v>238</v>
      </c>
      <c r="C186" s="25">
        <v>23000</v>
      </c>
      <c r="D186" s="19"/>
      <c r="E186" s="19"/>
      <c r="F186" s="18"/>
      <c r="G186" s="19"/>
      <c r="H186" s="25">
        <v>23000</v>
      </c>
      <c r="I186" s="19"/>
      <c r="J186" s="19"/>
      <c r="K186" s="19"/>
      <c r="L186" s="19"/>
      <c r="M186" s="19"/>
      <c r="N186" s="19"/>
    </row>
    <row r="187" spans="1:14" ht="45">
      <c r="A187" s="17">
        <v>14</v>
      </c>
      <c r="B187" s="3" t="s">
        <v>61</v>
      </c>
      <c r="C187" s="18">
        <v>12007</v>
      </c>
      <c r="D187" s="19"/>
      <c r="E187" s="19"/>
      <c r="F187" s="18">
        <v>12007</v>
      </c>
      <c r="G187" s="19"/>
      <c r="H187" s="19"/>
      <c r="I187" s="19"/>
      <c r="J187" s="19"/>
      <c r="K187" s="19"/>
      <c r="L187" s="19"/>
      <c r="M187" s="19"/>
      <c r="N187" s="19"/>
    </row>
    <row r="188" spans="1:14" ht="78.75">
      <c r="A188" s="17">
        <v>15</v>
      </c>
      <c r="B188" s="3" t="s">
        <v>326</v>
      </c>
      <c r="C188" s="18">
        <v>10397</v>
      </c>
      <c r="D188" s="19"/>
      <c r="E188" s="19"/>
      <c r="F188" s="18">
        <v>10397</v>
      </c>
      <c r="G188" s="19"/>
      <c r="H188" s="19"/>
      <c r="I188" s="19"/>
      <c r="J188" s="19"/>
      <c r="K188" s="19"/>
      <c r="L188" s="19"/>
      <c r="M188" s="19"/>
      <c r="N188" s="19"/>
    </row>
    <row r="189" spans="1:14" ht="56.25">
      <c r="A189" s="17">
        <v>16</v>
      </c>
      <c r="B189" s="3" t="s">
        <v>327</v>
      </c>
      <c r="C189" s="18">
        <v>11500</v>
      </c>
      <c r="D189" s="19"/>
      <c r="E189" s="19"/>
      <c r="F189" s="19"/>
      <c r="G189" s="19"/>
      <c r="H189" s="19"/>
      <c r="I189" s="18">
        <v>11500</v>
      </c>
      <c r="J189" s="19"/>
      <c r="K189" s="19"/>
      <c r="L189" s="19"/>
      <c r="M189" s="19"/>
      <c r="N189" s="19"/>
    </row>
    <row r="190" spans="1:14" s="73" customFormat="1" ht="67.5">
      <c r="A190" s="96" t="s">
        <v>114</v>
      </c>
      <c r="B190" s="5" t="s">
        <v>49</v>
      </c>
      <c r="C190" s="76">
        <v>98273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76">
        <v>98273</v>
      </c>
      <c r="N190" s="81"/>
    </row>
    <row r="191" spans="1:14" ht="90">
      <c r="A191" s="17">
        <v>18</v>
      </c>
      <c r="B191" s="3" t="s">
        <v>328</v>
      </c>
      <c r="C191" s="18">
        <v>45792</v>
      </c>
      <c r="D191" s="19"/>
      <c r="E191" s="19"/>
      <c r="F191" s="19"/>
      <c r="G191" s="19"/>
      <c r="H191" s="19"/>
      <c r="I191" s="19"/>
      <c r="J191" s="18">
        <v>45792</v>
      </c>
      <c r="K191" s="19"/>
      <c r="L191" s="19"/>
      <c r="M191" s="19"/>
      <c r="N191" s="19"/>
    </row>
    <row r="192" spans="1:14" ht="56.25">
      <c r="A192" s="17">
        <v>19</v>
      </c>
      <c r="B192" s="4" t="s">
        <v>117</v>
      </c>
      <c r="C192" s="25">
        <v>6710</v>
      </c>
      <c r="D192" s="19"/>
      <c r="E192" s="19"/>
      <c r="F192" s="19"/>
      <c r="G192" s="19"/>
      <c r="H192" s="19"/>
      <c r="I192" s="19"/>
      <c r="J192" s="18"/>
      <c r="K192" s="25">
        <v>6710</v>
      </c>
      <c r="L192" s="19"/>
      <c r="M192" s="19"/>
      <c r="N192" s="19"/>
    </row>
    <row r="193" spans="1:14" ht="69.75" customHeight="1">
      <c r="A193" s="17">
        <v>20</v>
      </c>
      <c r="B193" s="3" t="s">
        <v>63</v>
      </c>
      <c r="C193" s="19"/>
      <c r="D193" s="41" t="s">
        <v>343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78.75">
      <c r="A194" s="17">
        <v>21</v>
      </c>
      <c r="B194" s="3" t="s">
        <v>81</v>
      </c>
      <c r="C194" s="23">
        <v>44381</v>
      </c>
      <c r="D194" s="21"/>
      <c r="E194" s="23">
        <v>44381</v>
      </c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05" customHeight="1">
      <c r="A195" s="17">
        <v>22</v>
      </c>
      <c r="B195" s="3" t="s">
        <v>361</v>
      </c>
      <c r="C195" s="23">
        <v>480017</v>
      </c>
      <c r="D195" s="21"/>
      <c r="E195" s="23"/>
      <c r="F195" s="19"/>
      <c r="G195" s="19"/>
      <c r="H195" s="19"/>
      <c r="I195" s="23"/>
      <c r="J195" s="23">
        <v>190586</v>
      </c>
      <c r="K195" s="23">
        <v>162084</v>
      </c>
      <c r="L195" s="23"/>
      <c r="M195" s="23">
        <v>88652</v>
      </c>
      <c r="N195" s="23">
        <v>38695</v>
      </c>
    </row>
    <row r="196" spans="1:14" ht="102.75" customHeight="1">
      <c r="A196" s="17">
        <v>23</v>
      </c>
      <c r="B196" s="3" t="s">
        <v>360</v>
      </c>
      <c r="C196" s="23">
        <v>549000</v>
      </c>
      <c r="D196" s="21"/>
      <c r="E196" s="23"/>
      <c r="F196" s="23">
        <v>273402</v>
      </c>
      <c r="G196" s="23">
        <v>96844</v>
      </c>
      <c r="H196" s="23">
        <v>118364</v>
      </c>
      <c r="I196" s="23"/>
      <c r="J196" s="23"/>
      <c r="K196" s="23"/>
      <c r="L196" s="23">
        <v>60390</v>
      </c>
      <c r="M196" s="23"/>
      <c r="N196" s="23"/>
    </row>
    <row r="197" spans="1:14" ht="56.25">
      <c r="A197" s="17">
        <v>24</v>
      </c>
      <c r="B197" s="3" t="s">
        <v>363</v>
      </c>
      <c r="C197" s="23">
        <v>21406</v>
      </c>
      <c r="D197" s="26"/>
      <c r="E197" s="23"/>
      <c r="F197" s="23">
        <v>4949</v>
      </c>
      <c r="G197" s="23">
        <v>3633</v>
      </c>
      <c r="H197" s="23">
        <v>7289</v>
      </c>
      <c r="I197" s="23"/>
      <c r="J197" s="23"/>
      <c r="K197" s="23"/>
      <c r="L197" s="23">
        <v>5535</v>
      </c>
      <c r="M197" s="23"/>
      <c r="N197" s="23"/>
    </row>
    <row r="198" spans="1:14" ht="56.25">
      <c r="A198" s="17">
        <v>25</v>
      </c>
      <c r="B198" s="3" t="s">
        <v>365</v>
      </c>
      <c r="C198" s="23">
        <v>33004</v>
      </c>
      <c r="D198" s="21"/>
      <c r="E198" s="23"/>
      <c r="F198" s="23"/>
      <c r="G198" s="23"/>
      <c r="H198" s="23"/>
      <c r="I198" s="23"/>
      <c r="J198" s="23">
        <v>20867</v>
      </c>
      <c r="K198" s="23">
        <v>5030</v>
      </c>
      <c r="L198" s="23"/>
      <c r="M198" s="23">
        <v>6545</v>
      </c>
      <c r="N198" s="23">
        <v>562</v>
      </c>
    </row>
    <row r="199" spans="1:14" s="63" customFormat="1" ht="12.75">
      <c r="A199" s="146" t="s">
        <v>329</v>
      </c>
      <c r="B199" s="146"/>
      <c r="C199" s="49">
        <f>SUM(C174:C198)</f>
        <v>9836669</v>
      </c>
      <c r="D199" s="62">
        <v>5529900</v>
      </c>
      <c r="E199" s="49">
        <f>E194+E179</f>
        <v>534826</v>
      </c>
      <c r="F199" s="49">
        <f>F197+F196+F188+F187+F185+F182+F180+F177+F175</f>
        <v>1716634</v>
      </c>
      <c r="G199" s="49">
        <f>G197+G196+G184</f>
        <v>928478</v>
      </c>
      <c r="H199" s="49">
        <f>H197+H196+H186+H184</f>
        <v>777321</v>
      </c>
      <c r="I199" s="49">
        <f>I189</f>
        <v>11500</v>
      </c>
      <c r="J199" s="49">
        <f>J198+J195++J191+J178+J176</f>
        <v>786161</v>
      </c>
      <c r="K199" s="49">
        <f>K198+K195+K192+K183</f>
        <v>322932</v>
      </c>
      <c r="L199" s="49">
        <f>L197+L196+L174</f>
        <v>2220056</v>
      </c>
      <c r="M199" s="49">
        <f>M198+M195+M190+M181+M178</f>
        <v>953536</v>
      </c>
      <c r="N199" s="49">
        <f>N198+N195+N176</f>
        <v>1585225</v>
      </c>
    </row>
    <row r="200" spans="1:14" s="63" customFormat="1" ht="12.75">
      <c r="A200" s="153" t="s">
        <v>19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</row>
    <row r="201" spans="1:14" s="63" customFormat="1" ht="12.75">
      <c r="A201" s="153" t="s">
        <v>20</v>
      </c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</row>
    <row r="202" spans="1:14" s="64" customFormat="1" ht="12.75">
      <c r="A202" s="140" t="s">
        <v>104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</row>
    <row r="203" spans="1:14" ht="90">
      <c r="A203" s="17">
        <v>1</v>
      </c>
      <c r="B203" s="3" t="s">
        <v>64</v>
      </c>
      <c r="C203" s="18">
        <v>2398876</v>
      </c>
      <c r="D203" s="41" t="s">
        <v>17</v>
      </c>
      <c r="E203" s="19"/>
      <c r="F203" s="18">
        <v>2398876</v>
      </c>
      <c r="G203" s="19"/>
      <c r="H203" s="19"/>
      <c r="I203" s="19"/>
      <c r="J203" s="19"/>
      <c r="K203" s="19"/>
      <c r="L203" s="19"/>
      <c r="M203" s="19"/>
      <c r="N203" s="19"/>
    </row>
    <row r="204" spans="1:14" ht="42">
      <c r="A204" s="17">
        <v>2</v>
      </c>
      <c r="B204" s="3" t="s">
        <v>330</v>
      </c>
      <c r="C204" s="18">
        <v>1851291</v>
      </c>
      <c r="D204" s="24" t="s">
        <v>161</v>
      </c>
      <c r="E204" s="18">
        <v>1851291</v>
      </c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s="73" customFormat="1" ht="78.75">
      <c r="A205" s="93">
        <v>3</v>
      </c>
      <c r="B205" s="5" t="s">
        <v>65</v>
      </c>
      <c r="C205" s="71">
        <v>455290</v>
      </c>
      <c r="D205" s="74" t="s">
        <v>473</v>
      </c>
      <c r="E205" s="72"/>
      <c r="F205" s="72"/>
      <c r="G205" s="71">
        <v>455290</v>
      </c>
      <c r="H205" s="72"/>
      <c r="I205" s="72"/>
      <c r="J205" s="72"/>
      <c r="K205" s="72"/>
      <c r="L205" s="72"/>
      <c r="M205" s="72"/>
      <c r="N205" s="72"/>
    </row>
    <row r="206" spans="1:14" s="73" customFormat="1" ht="33.75">
      <c r="A206" s="93">
        <v>4</v>
      </c>
      <c r="B206" s="80" t="s">
        <v>118</v>
      </c>
      <c r="C206" s="76">
        <v>470943</v>
      </c>
      <c r="D206" s="74" t="s">
        <v>474</v>
      </c>
      <c r="E206" s="72"/>
      <c r="F206" s="72"/>
      <c r="G206" s="71"/>
      <c r="H206" s="72"/>
      <c r="I206" s="76">
        <v>470943</v>
      </c>
      <c r="J206" s="72"/>
      <c r="K206" s="72"/>
      <c r="L206" s="72"/>
      <c r="M206" s="72"/>
      <c r="N206" s="72"/>
    </row>
    <row r="207" spans="1:14" ht="90">
      <c r="A207" s="17">
        <v>5</v>
      </c>
      <c r="B207" s="3" t="s">
        <v>152</v>
      </c>
      <c r="C207" s="18">
        <v>157562</v>
      </c>
      <c r="D207" s="19"/>
      <c r="E207" s="19"/>
      <c r="F207" s="19"/>
      <c r="G207" s="19"/>
      <c r="H207" s="19"/>
      <c r="I207" s="19"/>
      <c r="J207" s="19"/>
      <c r="K207" s="19"/>
      <c r="L207" s="18">
        <v>157562</v>
      </c>
      <c r="M207" s="19"/>
      <c r="N207" s="19"/>
    </row>
    <row r="208" spans="1:14" ht="90">
      <c r="A208" s="17">
        <v>6</v>
      </c>
      <c r="B208" s="6" t="s">
        <v>331</v>
      </c>
      <c r="C208" s="18">
        <v>121029</v>
      </c>
      <c r="D208" s="19"/>
      <c r="E208" s="19"/>
      <c r="F208" s="18">
        <v>121029</v>
      </c>
      <c r="G208" s="19"/>
      <c r="H208" s="19"/>
      <c r="I208" s="19"/>
      <c r="J208" s="19"/>
      <c r="K208" s="19"/>
      <c r="L208" s="19"/>
      <c r="M208" s="19"/>
      <c r="N208" s="19"/>
    </row>
    <row r="209" spans="1:14" s="73" customFormat="1" ht="63">
      <c r="A209" s="93">
        <v>7</v>
      </c>
      <c r="B209" s="9" t="s">
        <v>332</v>
      </c>
      <c r="C209" s="71">
        <v>519389</v>
      </c>
      <c r="D209" s="74" t="s">
        <v>162</v>
      </c>
      <c r="E209" s="72"/>
      <c r="F209" s="72"/>
      <c r="G209" s="72"/>
      <c r="H209" s="72"/>
      <c r="I209" s="72"/>
      <c r="J209" s="72"/>
      <c r="K209" s="71">
        <v>519389</v>
      </c>
      <c r="L209" s="72"/>
      <c r="M209" s="72"/>
      <c r="N209" s="72"/>
    </row>
    <row r="210" spans="1:14" ht="90">
      <c r="A210" s="17">
        <v>8</v>
      </c>
      <c r="B210" s="6" t="s">
        <v>153</v>
      </c>
      <c r="C210" s="18">
        <v>78889</v>
      </c>
      <c r="D210" s="19"/>
      <c r="E210" s="19"/>
      <c r="F210" s="18">
        <v>78889</v>
      </c>
      <c r="G210" s="19"/>
      <c r="H210" s="19"/>
      <c r="I210" s="19"/>
      <c r="J210" s="19"/>
      <c r="K210" s="19"/>
      <c r="L210" s="19"/>
      <c r="M210" s="19"/>
      <c r="N210" s="19"/>
    </row>
    <row r="211" spans="1:14" ht="90.75" customHeight="1">
      <c r="A211" s="17">
        <v>9</v>
      </c>
      <c r="B211" s="6" t="s">
        <v>154</v>
      </c>
      <c r="C211" s="18">
        <v>150458</v>
      </c>
      <c r="D211" s="19"/>
      <c r="E211" s="19"/>
      <c r="F211" s="18">
        <v>150458</v>
      </c>
      <c r="G211" s="19"/>
      <c r="H211" s="19"/>
      <c r="I211" s="19"/>
      <c r="J211" s="19"/>
      <c r="K211" s="19"/>
      <c r="L211" s="19"/>
      <c r="M211" s="19"/>
      <c r="N211" s="19"/>
    </row>
    <row r="212" spans="1:14" ht="67.5">
      <c r="A212" s="91">
        <v>10</v>
      </c>
      <c r="B212" s="7" t="s">
        <v>113</v>
      </c>
      <c r="C212" s="25">
        <v>73623</v>
      </c>
      <c r="D212" s="20"/>
      <c r="E212" s="20"/>
      <c r="F212" s="25">
        <v>73623</v>
      </c>
      <c r="G212" s="20"/>
      <c r="H212" s="20"/>
      <c r="I212" s="20"/>
      <c r="J212" s="20"/>
      <c r="K212" s="20"/>
      <c r="L212" s="20"/>
      <c r="M212" s="20"/>
      <c r="N212" s="20"/>
    </row>
    <row r="213" spans="1:14" s="73" customFormat="1" ht="45">
      <c r="A213" s="93">
        <v>11</v>
      </c>
      <c r="B213" s="9" t="s">
        <v>374</v>
      </c>
      <c r="C213" s="71">
        <v>104659</v>
      </c>
      <c r="D213" s="74" t="s">
        <v>472</v>
      </c>
      <c r="E213" s="72"/>
      <c r="F213" s="72"/>
      <c r="G213" s="72"/>
      <c r="H213" s="72"/>
      <c r="I213" s="72"/>
      <c r="J213" s="72"/>
      <c r="K213" s="71">
        <v>104659</v>
      </c>
      <c r="L213" s="72"/>
      <c r="M213" s="72"/>
      <c r="N213" s="72"/>
    </row>
    <row r="214" spans="1:14" ht="90">
      <c r="A214" s="17">
        <v>12</v>
      </c>
      <c r="B214" s="6" t="s">
        <v>67</v>
      </c>
      <c r="C214" s="18">
        <v>139037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8">
        <v>139037</v>
      </c>
      <c r="N214" s="19"/>
    </row>
    <row r="215" spans="1:14" ht="112.5">
      <c r="A215" s="17">
        <v>13</v>
      </c>
      <c r="B215" s="6" t="s">
        <v>66</v>
      </c>
      <c r="C215" s="18">
        <v>278945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8">
        <v>278945</v>
      </c>
    </row>
    <row r="216" spans="1:14" ht="101.25">
      <c r="A216" s="17">
        <v>14</v>
      </c>
      <c r="B216" s="6" t="s">
        <v>68</v>
      </c>
      <c r="C216" s="18">
        <v>139404</v>
      </c>
      <c r="D216" s="19"/>
      <c r="E216" s="19"/>
      <c r="F216" s="19"/>
      <c r="G216" s="19"/>
      <c r="H216" s="19"/>
      <c r="I216" s="19"/>
      <c r="J216" s="18">
        <v>139404</v>
      </c>
      <c r="K216" s="19"/>
      <c r="L216" s="19"/>
      <c r="M216" s="19"/>
      <c r="N216" s="19"/>
    </row>
    <row r="217" spans="1:14" ht="78.75">
      <c r="A217" s="91">
        <v>15</v>
      </c>
      <c r="B217" s="7" t="s">
        <v>100</v>
      </c>
      <c r="C217" s="25">
        <v>137963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5">
        <v>137963</v>
      </c>
      <c r="N217" s="20"/>
    </row>
    <row r="218" spans="1:14" ht="45">
      <c r="A218" s="17">
        <v>16</v>
      </c>
      <c r="B218" s="6" t="s">
        <v>69</v>
      </c>
      <c r="C218" s="18">
        <v>28464</v>
      </c>
      <c r="D218" s="19"/>
      <c r="E218" s="19"/>
      <c r="F218" s="19"/>
      <c r="G218" s="18">
        <v>28464</v>
      </c>
      <c r="H218" s="19"/>
      <c r="I218" s="19"/>
      <c r="J218" s="19"/>
      <c r="K218" s="19"/>
      <c r="L218" s="19"/>
      <c r="M218" s="19"/>
      <c r="N218" s="19"/>
    </row>
    <row r="219" spans="1:14" ht="67.5">
      <c r="A219" s="17">
        <v>17</v>
      </c>
      <c r="B219" s="6" t="s">
        <v>79</v>
      </c>
      <c r="C219" s="18">
        <v>4930</v>
      </c>
      <c r="D219" s="19"/>
      <c r="E219" s="19"/>
      <c r="F219" s="19"/>
      <c r="G219" s="19"/>
      <c r="H219" s="19"/>
      <c r="I219" s="19"/>
      <c r="J219" s="18">
        <v>4930</v>
      </c>
      <c r="K219" s="19"/>
      <c r="L219" s="19"/>
      <c r="M219" s="19"/>
      <c r="N219" s="19"/>
    </row>
    <row r="220" spans="1:14" ht="115.5" customHeight="1">
      <c r="A220" s="17">
        <v>18</v>
      </c>
      <c r="B220" s="6" t="s">
        <v>239</v>
      </c>
      <c r="C220" s="18">
        <v>46000</v>
      </c>
      <c r="D220" s="19"/>
      <c r="E220" s="19"/>
      <c r="F220" s="19"/>
      <c r="G220" s="19"/>
      <c r="H220" s="19"/>
      <c r="I220" s="19"/>
      <c r="J220" s="18">
        <v>46000</v>
      </c>
      <c r="K220" s="19"/>
      <c r="L220" s="19"/>
      <c r="M220" s="19"/>
      <c r="N220" s="19"/>
    </row>
    <row r="221" spans="1:14" ht="45">
      <c r="A221" s="17">
        <v>19</v>
      </c>
      <c r="B221" s="6" t="s">
        <v>80</v>
      </c>
      <c r="C221" s="18">
        <v>38891</v>
      </c>
      <c r="D221" s="19"/>
      <c r="E221" s="19"/>
      <c r="F221" s="18">
        <v>38891</v>
      </c>
      <c r="G221" s="19"/>
      <c r="H221" s="19"/>
      <c r="I221" s="19"/>
      <c r="J221" s="19"/>
      <c r="K221" s="19"/>
      <c r="L221" s="19"/>
      <c r="M221" s="19"/>
      <c r="N221" s="19"/>
    </row>
    <row r="222" spans="1:14" ht="63">
      <c r="A222" s="17">
        <v>20</v>
      </c>
      <c r="B222" s="3" t="s">
        <v>111</v>
      </c>
      <c r="C222" s="18">
        <v>928604</v>
      </c>
      <c r="D222" s="41" t="s">
        <v>163</v>
      </c>
      <c r="E222" s="19"/>
      <c r="F222" s="18"/>
      <c r="G222" s="19"/>
      <c r="H222" s="19"/>
      <c r="I222" s="19"/>
      <c r="J222" s="23">
        <v>94810</v>
      </c>
      <c r="K222" s="19"/>
      <c r="L222" s="19"/>
      <c r="M222" s="19"/>
      <c r="N222" s="23">
        <v>833794</v>
      </c>
    </row>
    <row r="223" spans="1:14" ht="63">
      <c r="A223" s="17">
        <v>21</v>
      </c>
      <c r="B223" s="3" t="s">
        <v>112</v>
      </c>
      <c r="C223" s="18">
        <v>1728996</v>
      </c>
      <c r="D223" s="41" t="s">
        <v>16</v>
      </c>
      <c r="E223" s="19"/>
      <c r="F223" s="18"/>
      <c r="G223" s="19"/>
      <c r="H223" s="19"/>
      <c r="I223" s="19"/>
      <c r="J223" s="23">
        <v>551632</v>
      </c>
      <c r="K223" s="23"/>
      <c r="L223" s="23"/>
      <c r="M223" s="23">
        <v>1177364</v>
      </c>
      <c r="N223" s="19"/>
    </row>
    <row r="224" spans="1:14" ht="135">
      <c r="A224" s="17">
        <v>22</v>
      </c>
      <c r="B224" s="3" t="s">
        <v>85</v>
      </c>
      <c r="C224" s="18">
        <v>51659</v>
      </c>
      <c r="D224" s="19"/>
      <c r="E224" s="19"/>
      <c r="F224" s="18"/>
      <c r="G224" s="19"/>
      <c r="H224" s="19"/>
      <c r="I224" s="19"/>
      <c r="J224" s="19"/>
      <c r="K224" s="19"/>
      <c r="L224" s="19"/>
      <c r="M224" s="23">
        <v>51659</v>
      </c>
      <c r="N224" s="19"/>
    </row>
    <row r="225" spans="1:14" ht="78.75">
      <c r="A225" s="17">
        <v>23</v>
      </c>
      <c r="B225" s="3" t="s">
        <v>81</v>
      </c>
      <c r="C225" s="18">
        <v>193024</v>
      </c>
      <c r="D225" s="19"/>
      <c r="E225" s="23">
        <v>193024</v>
      </c>
      <c r="F225" s="18"/>
      <c r="G225" s="19"/>
      <c r="H225" s="19"/>
      <c r="I225" s="19"/>
      <c r="J225" s="19"/>
      <c r="K225" s="19"/>
      <c r="L225" s="19"/>
      <c r="M225" s="19"/>
      <c r="N225" s="19"/>
    </row>
    <row r="226" spans="1:14" ht="105" customHeight="1">
      <c r="A226" s="17">
        <v>24</v>
      </c>
      <c r="B226" s="3" t="s">
        <v>361</v>
      </c>
      <c r="C226" s="18">
        <v>384085</v>
      </c>
      <c r="D226" s="19"/>
      <c r="E226" s="23"/>
      <c r="F226" s="18"/>
      <c r="G226" s="19"/>
      <c r="H226" s="19"/>
      <c r="I226" s="23">
        <v>28066</v>
      </c>
      <c r="J226" s="23">
        <v>152868</v>
      </c>
      <c r="K226" s="23">
        <v>139137</v>
      </c>
      <c r="L226" s="23"/>
      <c r="M226" s="23">
        <v>49312</v>
      </c>
      <c r="N226" s="23">
        <v>14702</v>
      </c>
    </row>
    <row r="227" spans="1:14" ht="103.5" customHeight="1">
      <c r="A227" s="17">
        <v>25</v>
      </c>
      <c r="B227" s="3" t="s">
        <v>360</v>
      </c>
      <c r="C227" s="18">
        <v>551684</v>
      </c>
      <c r="D227" s="19"/>
      <c r="E227" s="23"/>
      <c r="F227" s="22">
        <v>296582</v>
      </c>
      <c r="G227" s="23">
        <v>64294</v>
      </c>
      <c r="H227" s="23">
        <v>99552</v>
      </c>
      <c r="I227" s="23"/>
      <c r="J227" s="23"/>
      <c r="K227" s="23"/>
      <c r="L227" s="23">
        <v>91256</v>
      </c>
      <c r="M227" s="23"/>
      <c r="N227" s="23"/>
    </row>
    <row r="228" spans="1:14" ht="56.25">
      <c r="A228" s="17">
        <v>26</v>
      </c>
      <c r="B228" s="3" t="s">
        <v>363</v>
      </c>
      <c r="C228" s="18">
        <v>49606</v>
      </c>
      <c r="D228" s="19"/>
      <c r="E228" s="23"/>
      <c r="F228" s="18">
        <v>15372</v>
      </c>
      <c r="G228" s="23">
        <v>12377</v>
      </c>
      <c r="H228" s="23">
        <v>13135</v>
      </c>
      <c r="I228" s="19"/>
      <c r="J228" s="19"/>
      <c r="K228" s="19"/>
      <c r="L228" s="23">
        <v>8722</v>
      </c>
      <c r="M228" s="19"/>
      <c r="N228" s="19"/>
    </row>
    <row r="229" spans="1:14" ht="56.25">
      <c r="A229" s="17">
        <v>27</v>
      </c>
      <c r="B229" s="3" t="s">
        <v>362</v>
      </c>
      <c r="C229" s="18">
        <v>57443</v>
      </c>
      <c r="D229" s="19"/>
      <c r="E229" s="23"/>
      <c r="F229" s="18"/>
      <c r="G229" s="19"/>
      <c r="H229" s="19"/>
      <c r="I229" s="23">
        <v>513</v>
      </c>
      <c r="J229" s="23">
        <v>33551</v>
      </c>
      <c r="K229" s="23">
        <v>9678</v>
      </c>
      <c r="L229" s="23"/>
      <c r="M229" s="23">
        <v>9117</v>
      </c>
      <c r="N229" s="23">
        <v>4584</v>
      </c>
    </row>
    <row r="230" spans="1:14" s="63" customFormat="1" ht="12.75">
      <c r="A230" s="146" t="s">
        <v>333</v>
      </c>
      <c r="B230" s="146"/>
      <c r="C230" s="49">
        <f>SUM(C203:C229)</f>
        <v>11140744</v>
      </c>
      <c r="D230" s="50">
        <v>5274736</v>
      </c>
      <c r="E230" s="49">
        <f>E225+E204</f>
        <v>2044315</v>
      </c>
      <c r="F230" s="49">
        <f>SUM(F228+F227+F221+F212+F211+F210+F208+F203)</f>
        <v>3173720</v>
      </c>
      <c r="G230" s="49">
        <f>G228+G227+G218+G205</f>
        <v>560425</v>
      </c>
      <c r="H230" s="49">
        <f>H228+H227</f>
        <v>112687</v>
      </c>
      <c r="I230" s="49">
        <f>I229+I226+I206</f>
        <v>499522</v>
      </c>
      <c r="J230" s="49">
        <f>J229+J226+J223+J222+J220+J219+J216</f>
        <v>1023195</v>
      </c>
      <c r="K230" s="49">
        <f>K229+K226+K213+K209</f>
        <v>772863</v>
      </c>
      <c r="L230" s="49">
        <f>L228+L227+L207</f>
        <v>257540</v>
      </c>
      <c r="M230" s="49">
        <f>M229+M226+M224+M223+M217+M214</f>
        <v>1564452</v>
      </c>
      <c r="N230" s="49">
        <f>N229+N226+N222+N215</f>
        <v>1132025</v>
      </c>
    </row>
    <row r="231" spans="1:14" s="63" customFormat="1" ht="12.75">
      <c r="A231" s="153" t="s">
        <v>19</v>
      </c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</row>
    <row r="232" spans="1:14" s="63" customFormat="1" ht="15" customHeight="1">
      <c r="A232" s="153" t="s">
        <v>20</v>
      </c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</row>
    <row r="233" spans="1:14" s="64" customFormat="1" ht="12.75">
      <c r="A233" s="140" t="s">
        <v>105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</row>
    <row r="234" spans="1:14" ht="45">
      <c r="A234" s="20">
        <v>1</v>
      </c>
      <c r="B234" s="10" t="s">
        <v>119</v>
      </c>
      <c r="C234" s="25">
        <v>713768</v>
      </c>
      <c r="D234" s="20"/>
      <c r="E234" s="20"/>
      <c r="F234" s="20"/>
      <c r="G234" s="20"/>
      <c r="H234" s="20"/>
      <c r="I234" s="20"/>
      <c r="J234" s="20"/>
      <c r="K234" s="20"/>
      <c r="L234" s="25">
        <v>713768</v>
      </c>
      <c r="M234" s="20"/>
      <c r="N234" s="20"/>
    </row>
    <row r="235" spans="1:14" ht="90">
      <c r="A235" s="19">
        <v>2</v>
      </c>
      <c r="B235" s="13" t="s">
        <v>86</v>
      </c>
      <c r="C235" s="18">
        <v>2085171</v>
      </c>
      <c r="D235" s="41" t="s">
        <v>344</v>
      </c>
      <c r="E235" s="19"/>
      <c r="F235" s="18">
        <v>2085171</v>
      </c>
      <c r="G235" s="19"/>
      <c r="H235" s="19"/>
      <c r="I235" s="19"/>
      <c r="J235" s="19"/>
      <c r="K235" s="19"/>
      <c r="L235" s="19"/>
      <c r="M235" s="19"/>
      <c r="N235" s="19"/>
    </row>
    <row r="236" spans="1:14" ht="83.25" customHeight="1">
      <c r="A236" s="19">
        <v>3</v>
      </c>
      <c r="B236" s="13" t="s">
        <v>87</v>
      </c>
      <c r="C236" s="18">
        <v>2249107</v>
      </c>
      <c r="D236" s="41" t="s">
        <v>345</v>
      </c>
      <c r="E236" s="19"/>
      <c r="F236" s="19"/>
      <c r="G236" s="19"/>
      <c r="H236" s="19"/>
      <c r="I236" s="19"/>
      <c r="J236" s="19"/>
      <c r="K236" s="19"/>
      <c r="L236" s="18">
        <v>2249107</v>
      </c>
      <c r="M236" s="19"/>
      <c r="N236" s="19"/>
    </row>
    <row r="237" spans="1:14" ht="90">
      <c r="A237" s="19">
        <v>4</v>
      </c>
      <c r="B237" s="13" t="s">
        <v>88</v>
      </c>
      <c r="C237" s="18">
        <v>23124</v>
      </c>
      <c r="D237" s="19"/>
      <c r="E237" s="19"/>
      <c r="F237" s="19"/>
      <c r="G237" s="18">
        <v>23124</v>
      </c>
      <c r="H237" s="19"/>
      <c r="I237" s="19"/>
      <c r="J237" s="19"/>
      <c r="K237" s="19"/>
      <c r="L237" s="19"/>
      <c r="M237" s="19"/>
      <c r="N237" s="19"/>
    </row>
    <row r="238" spans="1:14" s="73" customFormat="1" ht="73.5">
      <c r="A238" s="72">
        <v>5</v>
      </c>
      <c r="B238" s="84" t="s">
        <v>89</v>
      </c>
      <c r="C238" s="71">
        <v>1023764</v>
      </c>
      <c r="D238" s="74" t="s">
        <v>471</v>
      </c>
      <c r="E238" s="71">
        <v>1023764</v>
      </c>
      <c r="F238" s="72"/>
      <c r="G238" s="72"/>
      <c r="H238" s="72"/>
      <c r="I238" s="72"/>
      <c r="J238" s="72"/>
      <c r="K238" s="72"/>
      <c r="L238" s="72"/>
      <c r="M238" s="72"/>
      <c r="N238" s="72"/>
    </row>
    <row r="239" spans="1:14" ht="67.5">
      <c r="A239" s="19">
        <v>6</v>
      </c>
      <c r="B239" s="13" t="s">
        <v>94</v>
      </c>
      <c r="C239" s="18">
        <v>20000</v>
      </c>
      <c r="D239" s="19"/>
      <c r="E239" s="19"/>
      <c r="F239" s="19"/>
      <c r="G239" s="19"/>
      <c r="H239" s="19"/>
      <c r="I239" s="19"/>
      <c r="J239" s="18">
        <v>20000</v>
      </c>
      <c r="K239" s="19"/>
      <c r="L239" s="19"/>
      <c r="M239" s="19"/>
      <c r="N239" s="19"/>
    </row>
    <row r="240" spans="1:14" ht="78.75">
      <c r="A240" s="20">
        <v>7</v>
      </c>
      <c r="B240" s="15" t="s">
        <v>278</v>
      </c>
      <c r="C240" s="25">
        <v>4706</v>
      </c>
      <c r="D240" s="20"/>
      <c r="E240" s="20"/>
      <c r="F240" s="25">
        <v>4706</v>
      </c>
      <c r="G240" s="20"/>
      <c r="H240" s="20"/>
      <c r="I240" s="20"/>
      <c r="J240" s="20"/>
      <c r="K240" s="20"/>
      <c r="L240" s="20"/>
      <c r="M240" s="20"/>
      <c r="N240" s="20"/>
    </row>
    <row r="241" spans="1:14" ht="123.75">
      <c r="A241" s="19">
        <v>8</v>
      </c>
      <c r="B241" s="13" t="s">
        <v>95</v>
      </c>
      <c r="C241" s="18">
        <v>327549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8">
        <v>327549</v>
      </c>
      <c r="N241" s="19"/>
    </row>
    <row r="242" spans="1:14" ht="67.5">
      <c r="A242" s="19">
        <v>9</v>
      </c>
      <c r="B242" s="14" t="s">
        <v>96</v>
      </c>
      <c r="C242" s="18">
        <v>6101</v>
      </c>
      <c r="D242" s="19"/>
      <c r="E242" s="19"/>
      <c r="F242" s="19"/>
      <c r="G242" s="19"/>
      <c r="H242" s="19"/>
      <c r="I242" s="19"/>
      <c r="J242" s="18">
        <v>6101</v>
      </c>
      <c r="K242" s="19"/>
      <c r="L242" s="19"/>
      <c r="M242" s="19"/>
      <c r="N242" s="19"/>
    </row>
    <row r="243" spans="1:14" ht="135">
      <c r="A243" s="19">
        <v>10</v>
      </c>
      <c r="B243" s="14" t="s">
        <v>240</v>
      </c>
      <c r="C243" s="18">
        <v>46655</v>
      </c>
      <c r="D243" s="19"/>
      <c r="E243" s="19"/>
      <c r="F243" s="19"/>
      <c r="G243" s="19"/>
      <c r="H243" s="19"/>
      <c r="I243" s="19"/>
      <c r="J243" s="18">
        <v>46655</v>
      </c>
      <c r="K243" s="19"/>
      <c r="L243" s="19"/>
      <c r="M243" s="19"/>
      <c r="N243" s="19"/>
    </row>
    <row r="244" spans="1:14" s="73" customFormat="1" ht="90">
      <c r="A244" s="82">
        <v>11</v>
      </c>
      <c r="B244" s="85" t="s">
        <v>120</v>
      </c>
      <c r="C244" s="76">
        <v>31143</v>
      </c>
      <c r="D244" s="82"/>
      <c r="E244" s="82"/>
      <c r="F244" s="76">
        <v>31143</v>
      </c>
      <c r="G244" s="82"/>
      <c r="H244" s="82"/>
      <c r="I244" s="82"/>
      <c r="J244" s="82"/>
      <c r="K244" s="82"/>
      <c r="L244" s="82"/>
      <c r="M244" s="82"/>
      <c r="N244" s="82"/>
    </row>
    <row r="245" spans="1:14" s="73" customFormat="1" ht="90">
      <c r="A245" s="82">
        <v>12</v>
      </c>
      <c r="B245" s="77" t="s">
        <v>334</v>
      </c>
      <c r="C245" s="71">
        <v>82689</v>
      </c>
      <c r="D245" s="71"/>
      <c r="E245" s="71"/>
      <c r="F245" s="86"/>
      <c r="G245" s="71"/>
      <c r="H245" s="71"/>
      <c r="I245" s="71"/>
      <c r="J245" s="71"/>
      <c r="K245" s="71"/>
      <c r="L245" s="71"/>
      <c r="M245" s="71">
        <v>82689</v>
      </c>
      <c r="N245" s="71"/>
    </row>
    <row r="246" spans="1:14" s="73" customFormat="1" ht="56.25">
      <c r="A246" s="72">
        <v>13</v>
      </c>
      <c r="B246" s="84" t="s">
        <v>335</v>
      </c>
      <c r="C246" s="71">
        <v>23616</v>
      </c>
      <c r="D246" s="72"/>
      <c r="E246" s="72"/>
      <c r="F246" s="72"/>
      <c r="G246" s="72"/>
      <c r="H246" s="72"/>
      <c r="I246" s="71">
        <v>23616</v>
      </c>
      <c r="J246" s="72"/>
      <c r="K246" s="72"/>
      <c r="L246" s="72"/>
      <c r="M246" s="72"/>
      <c r="N246" s="72"/>
    </row>
    <row r="247" spans="1:14" ht="93" customHeight="1">
      <c r="A247" s="19">
        <v>14</v>
      </c>
      <c r="B247" s="13" t="s">
        <v>241</v>
      </c>
      <c r="C247" s="18">
        <v>50000</v>
      </c>
      <c r="D247" s="19"/>
      <c r="E247" s="19"/>
      <c r="F247" s="19"/>
      <c r="G247" s="19"/>
      <c r="H247" s="19"/>
      <c r="I247" s="19"/>
      <c r="J247" s="19"/>
      <c r="K247" s="18">
        <v>50000</v>
      </c>
      <c r="L247" s="19"/>
      <c r="M247" s="19"/>
      <c r="N247" s="19"/>
    </row>
    <row r="248" spans="1:14" ht="78.75">
      <c r="A248" s="19">
        <v>15</v>
      </c>
      <c r="B248" s="13" t="s">
        <v>97</v>
      </c>
      <c r="C248" s="18">
        <v>43057</v>
      </c>
      <c r="D248" s="19"/>
      <c r="E248" s="19"/>
      <c r="F248" s="18">
        <v>35717</v>
      </c>
      <c r="G248" s="23">
        <v>7340</v>
      </c>
      <c r="H248" s="19"/>
      <c r="I248" s="19"/>
      <c r="J248" s="19"/>
      <c r="K248" s="19"/>
      <c r="L248" s="19"/>
      <c r="M248" s="19"/>
      <c r="N248" s="19"/>
    </row>
    <row r="249" spans="1:14" ht="78.75">
      <c r="A249" s="20">
        <v>16</v>
      </c>
      <c r="B249" s="15" t="s">
        <v>347</v>
      </c>
      <c r="C249" s="25">
        <v>13700</v>
      </c>
      <c r="D249" s="20"/>
      <c r="E249" s="20"/>
      <c r="F249" s="25">
        <v>13700</v>
      </c>
      <c r="G249" s="20"/>
      <c r="H249" s="20"/>
      <c r="I249" s="20"/>
      <c r="J249" s="20"/>
      <c r="K249" s="20"/>
      <c r="L249" s="20"/>
      <c r="M249" s="20"/>
      <c r="N249" s="20"/>
    </row>
    <row r="250" spans="1:14" ht="78.75">
      <c r="A250" s="19">
        <v>17</v>
      </c>
      <c r="B250" s="13" t="s">
        <v>98</v>
      </c>
      <c r="C250" s="18">
        <v>13727</v>
      </c>
      <c r="D250" s="19"/>
      <c r="E250" s="19"/>
      <c r="F250" s="18">
        <v>13727</v>
      </c>
      <c r="G250" s="19"/>
      <c r="H250" s="19"/>
      <c r="I250" s="19"/>
      <c r="J250" s="19"/>
      <c r="K250" s="19"/>
      <c r="L250" s="19"/>
      <c r="M250" s="19"/>
      <c r="N250" s="19"/>
    </row>
    <row r="251" spans="1:14" ht="90" customHeight="1">
      <c r="A251" s="19">
        <v>18</v>
      </c>
      <c r="B251" s="13" t="s">
        <v>242</v>
      </c>
      <c r="C251" s="18">
        <v>13815</v>
      </c>
      <c r="D251" s="19"/>
      <c r="E251" s="19"/>
      <c r="F251" s="18">
        <v>13815</v>
      </c>
      <c r="G251" s="19"/>
      <c r="H251" s="19"/>
      <c r="I251" s="19"/>
      <c r="J251" s="19"/>
      <c r="K251" s="19"/>
      <c r="L251" s="19"/>
      <c r="M251" s="19"/>
      <c r="N251" s="19"/>
    </row>
    <row r="252" spans="1:14" ht="47.25" customHeight="1">
      <c r="A252" s="19">
        <v>19</v>
      </c>
      <c r="B252" s="13" t="s">
        <v>336</v>
      </c>
      <c r="C252" s="18">
        <v>13948</v>
      </c>
      <c r="D252" s="19"/>
      <c r="E252" s="19"/>
      <c r="F252" s="18">
        <v>13948</v>
      </c>
      <c r="G252" s="19"/>
      <c r="H252" s="19"/>
      <c r="I252" s="19"/>
      <c r="J252" s="19"/>
      <c r="K252" s="19"/>
      <c r="L252" s="19"/>
      <c r="M252" s="19"/>
      <c r="N252" s="19"/>
    </row>
    <row r="253" spans="1:14" ht="78.75">
      <c r="A253" s="19">
        <v>20</v>
      </c>
      <c r="B253" s="13" t="s">
        <v>81</v>
      </c>
      <c r="C253" s="18">
        <v>587212</v>
      </c>
      <c r="D253" s="19"/>
      <c r="E253" s="23">
        <v>587212</v>
      </c>
      <c r="F253" s="18"/>
      <c r="G253" s="19"/>
      <c r="H253" s="19"/>
      <c r="I253" s="19"/>
      <c r="J253" s="19"/>
      <c r="K253" s="19"/>
      <c r="L253" s="19"/>
      <c r="M253" s="19"/>
      <c r="N253" s="19"/>
    </row>
    <row r="254" spans="1:14" ht="67.5">
      <c r="A254" s="19">
        <v>21</v>
      </c>
      <c r="B254" s="13" t="s">
        <v>82</v>
      </c>
      <c r="C254" s="18">
        <v>1478720</v>
      </c>
      <c r="D254" s="41" t="s">
        <v>346</v>
      </c>
      <c r="E254" s="19"/>
      <c r="F254" s="18"/>
      <c r="G254" s="19"/>
      <c r="H254" s="19"/>
      <c r="I254" s="19"/>
      <c r="J254" s="19"/>
      <c r="K254" s="19"/>
      <c r="L254" s="19"/>
      <c r="M254" s="23">
        <v>1478720</v>
      </c>
      <c r="N254" s="19"/>
    </row>
    <row r="255" spans="1:14" ht="102" customHeight="1">
      <c r="A255" s="19">
        <v>22</v>
      </c>
      <c r="B255" s="13" t="s">
        <v>361</v>
      </c>
      <c r="C255" s="18">
        <v>470476</v>
      </c>
      <c r="D255" s="26"/>
      <c r="E255" s="19"/>
      <c r="F255" s="18"/>
      <c r="G255" s="19"/>
      <c r="H255" s="19"/>
      <c r="I255" s="23">
        <v>43533</v>
      </c>
      <c r="J255" s="23">
        <v>194832</v>
      </c>
      <c r="K255" s="23">
        <v>121632</v>
      </c>
      <c r="L255" s="23"/>
      <c r="M255" s="23">
        <v>89612</v>
      </c>
      <c r="N255" s="23">
        <v>20867</v>
      </c>
    </row>
    <row r="256" spans="1:14" ht="103.5" customHeight="1">
      <c r="A256" s="19">
        <v>23</v>
      </c>
      <c r="B256" s="13" t="s">
        <v>360</v>
      </c>
      <c r="C256" s="18">
        <v>511679</v>
      </c>
      <c r="D256" s="26"/>
      <c r="E256" s="19"/>
      <c r="F256" s="18">
        <v>237734</v>
      </c>
      <c r="G256" s="23">
        <v>105091</v>
      </c>
      <c r="H256" s="23">
        <v>107059</v>
      </c>
      <c r="I256" s="23"/>
      <c r="J256" s="23"/>
      <c r="K256" s="23"/>
      <c r="L256" s="23">
        <v>61795</v>
      </c>
      <c r="M256" s="23"/>
      <c r="N256" s="23"/>
    </row>
    <row r="257" spans="1:14" ht="56.25">
      <c r="A257" s="19">
        <v>24</v>
      </c>
      <c r="B257" s="13" t="s">
        <v>363</v>
      </c>
      <c r="C257" s="18">
        <v>59775</v>
      </c>
      <c r="D257" s="26"/>
      <c r="E257" s="19"/>
      <c r="F257" s="18">
        <v>13444</v>
      </c>
      <c r="G257" s="23">
        <v>13014</v>
      </c>
      <c r="H257" s="23">
        <v>24523</v>
      </c>
      <c r="I257" s="23"/>
      <c r="J257" s="23"/>
      <c r="K257" s="23"/>
      <c r="L257" s="23">
        <v>8794</v>
      </c>
      <c r="M257" s="23"/>
      <c r="N257" s="23"/>
    </row>
    <row r="258" spans="1:14" ht="56.25">
      <c r="A258" s="19">
        <v>25</v>
      </c>
      <c r="B258" s="13" t="s">
        <v>362</v>
      </c>
      <c r="C258" s="18">
        <v>71474</v>
      </c>
      <c r="D258" s="26"/>
      <c r="E258" s="19"/>
      <c r="F258" s="18"/>
      <c r="G258" s="19"/>
      <c r="H258" s="19"/>
      <c r="I258" s="19"/>
      <c r="J258" s="23">
        <v>44930</v>
      </c>
      <c r="K258" s="23">
        <v>7354</v>
      </c>
      <c r="L258" s="23"/>
      <c r="M258" s="23">
        <v>14550</v>
      </c>
      <c r="N258" s="23">
        <v>4640</v>
      </c>
    </row>
    <row r="259" spans="1:14" ht="90">
      <c r="A259" s="19">
        <v>26</v>
      </c>
      <c r="B259" s="13" t="s">
        <v>243</v>
      </c>
      <c r="C259" s="18">
        <v>22029</v>
      </c>
      <c r="D259" s="26"/>
      <c r="E259" s="19"/>
      <c r="F259" s="18">
        <v>6531</v>
      </c>
      <c r="G259" s="19"/>
      <c r="H259" s="19">
        <v>15498</v>
      </c>
      <c r="I259" s="19"/>
      <c r="J259" s="23"/>
      <c r="K259" s="23"/>
      <c r="L259" s="23"/>
      <c r="M259" s="23"/>
      <c r="N259" s="23"/>
    </row>
    <row r="260" spans="1:14" ht="67.5">
      <c r="A260" s="19">
        <v>27</v>
      </c>
      <c r="B260" s="13" t="s">
        <v>383</v>
      </c>
      <c r="C260" s="18">
        <v>11343</v>
      </c>
      <c r="D260" s="26"/>
      <c r="E260" s="19"/>
      <c r="F260" s="18"/>
      <c r="G260" s="19"/>
      <c r="H260" s="19"/>
      <c r="I260" s="19"/>
      <c r="J260" s="23">
        <v>10083</v>
      </c>
      <c r="K260" s="23"/>
      <c r="L260" s="23"/>
      <c r="M260" s="23">
        <v>1260</v>
      </c>
      <c r="N260" s="23"/>
    </row>
    <row r="261" spans="1:14" ht="45">
      <c r="A261" s="19">
        <v>28</v>
      </c>
      <c r="B261" s="3" t="s">
        <v>83</v>
      </c>
      <c r="C261" s="18">
        <v>15945</v>
      </c>
      <c r="D261" s="26"/>
      <c r="E261" s="19"/>
      <c r="F261" s="18">
        <v>15945</v>
      </c>
      <c r="G261" s="19"/>
      <c r="H261" s="19"/>
      <c r="I261" s="19"/>
      <c r="J261" s="23"/>
      <c r="K261" s="23"/>
      <c r="L261" s="23"/>
      <c r="M261" s="23"/>
      <c r="N261" s="23"/>
    </row>
    <row r="262" spans="1:14" s="46" customFormat="1" ht="12.75">
      <c r="A262" s="155" t="s">
        <v>337</v>
      </c>
      <c r="B262" s="155"/>
      <c r="C262" s="47">
        <f>SUM(C234:C261)</f>
        <v>10014293</v>
      </c>
      <c r="D262" s="48">
        <v>3845258</v>
      </c>
      <c r="E262" s="47">
        <f>SUM(E234:E261)</f>
        <v>1610976</v>
      </c>
      <c r="F262" s="47">
        <f>SUM(F234:F261)</f>
        <v>2485581</v>
      </c>
      <c r="G262" s="47">
        <f aca="true" t="shared" si="7" ref="G262:N262">SUM(G234:G261)</f>
        <v>148569</v>
      </c>
      <c r="H262" s="47">
        <f t="shared" si="7"/>
        <v>147080</v>
      </c>
      <c r="I262" s="47">
        <f t="shared" si="7"/>
        <v>67149</v>
      </c>
      <c r="J262" s="47">
        <f t="shared" si="7"/>
        <v>322601</v>
      </c>
      <c r="K262" s="47">
        <f t="shared" si="7"/>
        <v>178986</v>
      </c>
      <c r="L262" s="47">
        <f t="shared" si="7"/>
        <v>3033464</v>
      </c>
      <c r="M262" s="47">
        <f t="shared" si="7"/>
        <v>1994380</v>
      </c>
      <c r="N262" s="47">
        <f t="shared" si="7"/>
        <v>25507</v>
      </c>
    </row>
    <row r="263" spans="1:14" s="46" customFormat="1" ht="12.75">
      <c r="A263" s="130" t="s">
        <v>19</v>
      </c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</row>
    <row r="264" spans="1:14" s="46" customFormat="1" ht="12.75">
      <c r="A264" s="130" t="s">
        <v>20</v>
      </c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65"/>
    </row>
    <row r="265" spans="1:14" s="58" customFormat="1" ht="12.75">
      <c r="A265" s="97"/>
      <c r="B265" s="156" t="s">
        <v>106</v>
      </c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</row>
    <row r="266" spans="1:14" ht="68.25" customHeight="1">
      <c r="A266" s="20">
        <v>1</v>
      </c>
      <c r="B266" s="10" t="s">
        <v>338</v>
      </c>
      <c r="C266" s="25">
        <v>88553</v>
      </c>
      <c r="D266" s="24" t="s">
        <v>24</v>
      </c>
      <c r="E266" s="25">
        <v>59035</v>
      </c>
      <c r="F266" s="20">
        <v>29518</v>
      </c>
      <c r="G266" s="20"/>
      <c r="H266" s="20"/>
      <c r="I266" s="20"/>
      <c r="J266" s="20"/>
      <c r="K266" s="20"/>
      <c r="L266" s="20"/>
      <c r="M266" s="20"/>
      <c r="N266" s="20"/>
    </row>
    <row r="267" spans="1:14" ht="90">
      <c r="A267" s="19">
        <v>2</v>
      </c>
      <c r="B267" s="13" t="s">
        <v>99</v>
      </c>
      <c r="C267" s="18">
        <v>217547</v>
      </c>
      <c r="D267" s="19"/>
      <c r="E267" s="19"/>
      <c r="F267" s="18">
        <v>217547</v>
      </c>
      <c r="G267" s="19"/>
      <c r="H267" s="19"/>
      <c r="I267" s="19"/>
      <c r="J267" s="19"/>
      <c r="K267" s="19"/>
      <c r="L267" s="19"/>
      <c r="M267" s="19"/>
      <c r="N267" s="19"/>
    </row>
    <row r="268" spans="1:14" ht="114.75" customHeight="1">
      <c r="A268" s="19">
        <v>3</v>
      </c>
      <c r="B268" s="13" t="s">
        <v>244</v>
      </c>
      <c r="C268" s="18">
        <v>25160</v>
      </c>
      <c r="D268" s="19"/>
      <c r="E268" s="19"/>
      <c r="F268" s="18">
        <v>25160</v>
      </c>
      <c r="G268" s="19"/>
      <c r="H268" s="19"/>
      <c r="I268" s="19"/>
      <c r="J268" s="19"/>
      <c r="K268" s="19"/>
      <c r="L268" s="19"/>
      <c r="M268" s="19"/>
      <c r="N268" s="19"/>
    </row>
    <row r="269" spans="1:14" ht="171.75" customHeight="1">
      <c r="A269" s="19">
        <v>4</v>
      </c>
      <c r="B269" s="13" t="s">
        <v>245</v>
      </c>
      <c r="C269" s="18">
        <v>23904</v>
      </c>
      <c r="D269" s="19"/>
      <c r="E269" s="19"/>
      <c r="F269" s="19"/>
      <c r="G269" s="18">
        <v>11952</v>
      </c>
      <c r="H269" s="18">
        <v>11952</v>
      </c>
      <c r="I269" s="19"/>
      <c r="J269" s="19"/>
      <c r="K269" s="19"/>
      <c r="L269" s="19"/>
      <c r="M269" s="19"/>
      <c r="N269" s="19"/>
    </row>
    <row r="270" spans="1:14" ht="146.25">
      <c r="A270" s="98">
        <v>5</v>
      </c>
      <c r="B270" s="10" t="s">
        <v>262</v>
      </c>
      <c r="C270" s="25">
        <v>69431</v>
      </c>
      <c r="D270" s="20"/>
      <c r="E270" s="20"/>
      <c r="F270" s="20"/>
      <c r="G270" s="20"/>
      <c r="H270" s="20"/>
      <c r="I270" s="20"/>
      <c r="J270" s="25">
        <v>41716</v>
      </c>
      <c r="K270" s="25">
        <v>27715</v>
      </c>
      <c r="L270" s="20"/>
      <c r="M270" s="20"/>
      <c r="N270" s="20"/>
    </row>
    <row r="271" spans="1:14" ht="126" customHeight="1">
      <c r="A271" s="19">
        <v>6</v>
      </c>
      <c r="B271" s="13" t="s">
        <v>246</v>
      </c>
      <c r="C271" s="18">
        <v>16684</v>
      </c>
      <c r="D271" s="19"/>
      <c r="E271" s="19"/>
      <c r="F271" s="19"/>
      <c r="G271" s="19"/>
      <c r="H271" s="19"/>
      <c r="I271" s="19"/>
      <c r="J271" s="19"/>
      <c r="K271" s="18">
        <v>16684</v>
      </c>
      <c r="L271" s="19"/>
      <c r="M271" s="19"/>
      <c r="N271" s="19"/>
    </row>
    <row r="272" spans="1:14" ht="78.75">
      <c r="A272" s="19">
        <v>7</v>
      </c>
      <c r="B272" s="13" t="s">
        <v>339</v>
      </c>
      <c r="C272" s="18">
        <v>7370</v>
      </c>
      <c r="D272" s="19"/>
      <c r="E272" s="19"/>
      <c r="F272" s="18">
        <v>7370</v>
      </c>
      <c r="G272" s="19"/>
      <c r="H272" s="19"/>
      <c r="I272" s="19"/>
      <c r="J272" s="19"/>
      <c r="K272" s="19"/>
      <c r="L272" s="19"/>
      <c r="M272" s="19"/>
      <c r="N272" s="19"/>
    </row>
    <row r="273" spans="1:14" ht="185.25" customHeight="1">
      <c r="A273" s="19">
        <v>8</v>
      </c>
      <c r="B273" s="13" t="s">
        <v>25</v>
      </c>
      <c r="C273" s="18">
        <v>13683</v>
      </c>
      <c r="D273" s="19"/>
      <c r="E273" s="23">
        <v>13683</v>
      </c>
      <c r="F273" s="18"/>
      <c r="G273" s="19"/>
      <c r="H273" s="19"/>
      <c r="I273" s="19"/>
      <c r="J273" s="19"/>
      <c r="K273" s="19"/>
      <c r="L273" s="19"/>
      <c r="M273" s="19"/>
      <c r="N273" s="19"/>
    </row>
    <row r="274" spans="1:14" ht="67.5">
      <c r="A274" s="19">
        <v>9</v>
      </c>
      <c r="B274" s="13" t="s">
        <v>82</v>
      </c>
      <c r="C274" s="18">
        <v>9344760</v>
      </c>
      <c r="D274" s="41" t="s">
        <v>384</v>
      </c>
      <c r="E274" s="19"/>
      <c r="F274" s="18"/>
      <c r="G274" s="19"/>
      <c r="H274" s="19"/>
      <c r="I274" s="19"/>
      <c r="J274" s="19"/>
      <c r="K274" s="19"/>
      <c r="L274" s="19"/>
      <c r="M274" s="23">
        <v>9344760</v>
      </c>
      <c r="N274" s="19"/>
    </row>
    <row r="275" spans="1:14" ht="102.75" customHeight="1">
      <c r="A275" s="19">
        <v>10</v>
      </c>
      <c r="B275" s="13" t="s">
        <v>361</v>
      </c>
      <c r="C275" s="18">
        <v>442799</v>
      </c>
      <c r="D275" s="19"/>
      <c r="E275" s="19"/>
      <c r="F275" s="45"/>
      <c r="G275" s="19"/>
      <c r="H275" s="19"/>
      <c r="I275" s="19"/>
      <c r="J275" s="19">
        <v>181520</v>
      </c>
      <c r="K275" s="19">
        <v>172913</v>
      </c>
      <c r="L275" s="19"/>
      <c r="M275" s="23">
        <v>79593</v>
      </c>
      <c r="N275" s="19">
        <v>8773</v>
      </c>
    </row>
    <row r="276" spans="1:14" ht="104.25" customHeight="1">
      <c r="A276" s="19">
        <v>11</v>
      </c>
      <c r="B276" s="13" t="s">
        <v>360</v>
      </c>
      <c r="C276" s="18">
        <v>523488</v>
      </c>
      <c r="D276" s="19"/>
      <c r="E276" s="19"/>
      <c r="F276" s="45">
        <v>269616</v>
      </c>
      <c r="G276" s="19">
        <v>88855.2</v>
      </c>
      <c r="H276" s="19">
        <v>107256</v>
      </c>
      <c r="I276" s="19"/>
      <c r="J276" s="19"/>
      <c r="K276" s="19"/>
      <c r="L276" s="19">
        <v>57761</v>
      </c>
      <c r="M276" s="23"/>
      <c r="N276" s="19"/>
    </row>
    <row r="277" spans="1:14" ht="56.25">
      <c r="A277" s="19">
        <v>12</v>
      </c>
      <c r="B277" s="13" t="s">
        <v>363</v>
      </c>
      <c r="C277" s="18">
        <v>64901</v>
      </c>
      <c r="D277" s="32"/>
      <c r="E277" s="19"/>
      <c r="F277" s="18">
        <v>17552</v>
      </c>
      <c r="G277" s="19">
        <v>13015</v>
      </c>
      <c r="H277" s="19">
        <v>24523</v>
      </c>
      <c r="I277" s="19"/>
      <c r="J277" s="19"/>
      <c r="K277" s="19"/>
      <c r="L277" s="19">
        <v>9811</v>
      </c>
      <c r="M277" s="23"/>
      <c r="N277" s="19"/>
    </row>
    <row r="278" spans="1:14" ht="56.25">
      <c r="A278" s="19">
        <v>13</v>
      </c>
      <c r="B278" s="13" t="s">
        <v>362</v>
      </c>
      <c r="C278" s="18">
        <v>84994</v>
      </c>
      <c r="D278" s="32"/>
      <c r="E278" s="19"/>
      <c r="F278" s="18"/>
      <c r="G278" s="19"/>
      <c r="H278" s="19"/>
      <c r="I278" s="19"/>
      <c r="J278" s="23">
        <v>48632</v>
      </c>
      <c r="K278" s="23">
        <v>16008</v>
      </c>
      <c r="L278" s="23"/>
      <c r="M278" s="23">
        <v>13679</v>
      </c>
      <c r="N278" s="23">
        <v>6675</v>
      </c>
    </row>
    <row r="279" spans="1:14" ht="78.75">
      <c r="A279" s="19">
        <v>14</v>
      </c>
      <c r="B279" s="13" t="s">
        <v>247</v>
      </c>
      <c r="C279" s="18">
        <v>68323</v>
      </c>
      <c r="D279" s="32"/>
      <c r="E279" s="19"/>
      <c r="F279" s="18">
        <v>11246</v>
      </c>
      <c r="G279" s="23">
        <v>1020</v>
      </c>
      <c r="H279" s="19"/>
      <c r="I279" s="19"/>
      <c r="J279" s="19">
        <v>35050</v>
      </c>
      <c r="K279" s="19"/>
      <c r="L279" s="19">
        <v>16393</v>
      </c>
      <c r="M279" s="23">
        <v>573</v>
      </c>
      <c r="N279" s="19">
        <v>4041</v>
      </c>
    </row>
    <row r="280" spans="1:14" ht="104.25" customHeight="1">
      <c r="A280" s="19">
        <v>15</v>
      </c>
      <c r="B280" s="13" t="s">
        <v>248</v>
      </c>
      <c r="C280" s="18">
        <v>7635</v>
      </c>
      <c r="D280" s="32"/>
      <c r="E280" s="19"/>
      <c r="F280" s="18">
        <v>7635</v>
      </c>
      <c r="G280" s="23"/>
      <c r="H280" s="19"/>
      <c r="I280" s="19"/>
      <c r="J280" s="19"/>
      <c r="K280" s="19"/>
      <c r="L280" s="19"/>
      <c r="M280" s="23"/>
      <c r="N280" s="19"/>
    </row>
    <row r="281" spans="1:14" ht="135">
      <c r="A281" s="19">
        <v>16</v>
      </c>
      <c r="B281" s="13" t="s">
        <v>249</v>
      </c>
      <c r="C281" s="18">
        <v>34308</v>
      </c>
      <c r="D281" s="32"/>
      <c r="E281" s="19"/>
      <c r="F281" s="18"/>
      <c r="G281" s="23">
        <v>34308</v>
      </c>
      <c r="H281" s="19"/>
      <c r="I281" s="19"/>
      <c r="J281" s="19"/>
      <c r="K281" s="19"/>
      <c r="L281" s="19"/>
      <c r="M281" s="23"/>
      <c r="N281" s="19"/>
    </row>
    <row r="282" spans="1:14" ht="105" customHeight="1">
      <c r="A282" s="19">
        <v>17</v>
      </c>
      <c r="B282" s="13" t="s">
        <v>342</v>
      </c>
      <c r="C282" s="18">
        <v>54546</v>
      </c>
      <c r="D282" s="32"/>
      <c r="E282" s="19"/>
      <c r="F282" s="18"/>
      <c r="G282" s="23"/>
      <c r="H282" s="19">
        <v>54546</v>
      </c>
      <c r="I282" s="19"/>
      <c r="J282" s="19"/>
      <c r="K282" s="19"/>
      <c r="L282" s="19"/>
      <c r="M282" s="23"/>
      <c r="N282" s="19"/>
    </row>
    <row r="283" spans="1:14" ht="114" customHeight="1">
      <c r="A283" s="19">
        <v>18</v>
      </c>
      <c r="B283" s="13" t="s">
        <v>425</v>
      </c>
      <c r="C283" s="18">
        <v>68376</v>
      </c>
      <c r="D283" s="89" t="s">
        <v>250</v>
      </c>
      <c r="E283" s="19"/>
      <c r="F283" s="18"/>
      <c r="G283" s="23"/>
      <c r="H283" s="19"/>
      <c r="I283" s="19"/>
      <c r="J283" s="19"/>
      <c r="K283" s="19"/>
      <c r="L283" s="19">
        <v>68376</v>
      </c>
      <c r="M283" s="23"/>
      <c r="N283" s="19"/>
    </row>
    <row r="284" spans="1:14" ht="91.5" customHeight="1">
      <c r="A284" s="19">
        <v>19</v>
      </c>
      <c r="B284" s="13" t="s">
        <v>251</v>
      </c>
      <c r="C284" s="18"/>
      <c r="D284" s="89" t="s">
        <v>250</v>
      </c>
      <c r="E284" s="19"/>
      <c r="F284" s="18"/>
      <c r="G284" s="23"/>
      <c r="H284" s="19"/>
      <c r="I284" s="19"/>
      <c r="J284" s="19"/>
      <c r="K284" s="19"/>
      <c r="L284" s="19"/>
      <c r="M284" s="23"/>
      <c r="N284" s="19"/>
    </row>
    <row r="285" spans="1:14" ht="78.75">
      <c r="A285" s="19">
        <v>20</v>
      </c>
      <c r="B285" s="13" t="s">
        <v>426</v>
      </c>
      <c r="C285" s="18">
        <v>9717</v>
      </c>
      <c r="D285" s="32"/>
      <c r="E285" s="19"/>
      <c r="F285" s="18"/>
      <c r="G285" s="23"/>
      <c r="H285" s="19"/>
      <c r="I285" s="19">
        <v>9717</v>
      </c>
      <c r="J285" s="19"/>
      <c r="K285" s="19"/>
      <c r="L285" s="19"/>
      <c r="M285" s="23"/>
      <c r="N285" s="19"/>
    </row>
    <row r="286" spans="1:14" s="46" customFormat="1" ht="12.75">
      <c r="A286" s="157" t="s">
        <v>340</v>
      </c>
      <c r="B286" s="157"/>
      <c r="C286" s="51">
        <f>SUM(C266:C285)</f>
        <v>11166179</v>
      </c>
      <c r="D286" s="66">
        <v>5998054</v>
      </c>
      <c r="E286" s="51">
        <f>SUM(E266:E285)</f>
        <v>72718</v>
      </c>
      <c r="F286" s="51">
        <f>SUM(F266:F285)</f>
        <v>585644</v>
      </c>
      <c r="G286" s="51">
        <f>SUM(G266:G285)</f>
        <v>149150.2</v>
      </c>
      <c r="H286" s="51">
        <f aca="true" t="shared" si="8" ref="H286:N286">SUM(H266:H285)</f>
        <v>198277</v>
      </c>
      <c r="I286" s="51">
        <f t="shared" si="8"/>
        <v>9717</v>
      </c>
      <c r="J286" s="51">
        <f t="shared" si="8"/>
        <v>306918</v>
      </c>
      <c r="K286" s="51">
        <f t="shared" si="8"/>
        <v>233320</v>
      </c>
      <c r="L286" s="51">
        <f t="shared" si="8"/>
        <v>152341</v>
      </c>
      <c r="M286" s="51">
        <f t="shared" si="8"/>
        <v>9438605</v>
      </c>
      <c r="N286" s="51">
        <f t="shared" si="8"/>
        <v>19489</v>
      </c>
    </row>
    <row r="287" spans="1:14" s="46" customFormat="1" ht="12" customHeight="1">
      <c r="A287" s="130" t="s">
        <v>277</v>
      </c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</row>
    <row r="288" spans="1:14" s="46" customFormat="1" ht="12.75">
      <c r="A288" s="130" t="s">
        <v>20</v>
      </c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</row>
    <row r="289" spans="1:14" s="58" customFormat="1" ht="12.75">
      <c r="A289" s="156" t="s">
        <v>465</v>
      </c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</row>
    <row r="290" spans="1:14" ht="101.25">
      <c r="A290" s="22">
        <v>1</v>
      </c>
      <c r="B290" s="13" t="s">
        <v>351</v>
      </c>
      <c r="C290" s="18">
        <v>6888</v>
      </c>
      <c r="D290" s="24" t="s">
        <v>367</v>
      </c>
      <c r="E290" s="18"/>
      <c r="F290" s="18"/>
      <c r="G290" s="18"/>
      <c r="H290" s="18"/>
      <c r="I290" s="18"/>
      <c r="J290" s="18"/>
      <c r="K290" s="18">
        <v>6888</v>
      </c>
      <c r="L290" s="18"/>
      <c r="M290" s="18"/>
      <c r="N290" s="14"/>
    </row>
    <row r="291" spans="1:14" ht="90">
      <c r="A291" s="22">
        <v>2</v>
      </c>
      <c r="B291" s="13" t="s">
        <v>352</v>
      </c>
      <c r="C291" s="18">
        <v>8364</v>
      </c>
      <c r="D291" s="24" t="s">
        <v>369</v>
      </c>
      <c r="E291" s="18"/>
      <c r="F291" s="33"/>
      <c r="G291" s="18"/>
      <c r="H291" s="18"/>
      <c r="I291" s="18">
        <v>8364</v>
      </c>
      <c r="J291" s="18"/>
      <c r="K291" s="18"/>
      <c r="L291" s="18"/>
      <c r="M291" s="18"/>
      <c r="N291" s="14"/>
    </row>
    <row r="292" spans="1:14" ht="89.25" customHeight="1">
      <c r="A292" s="22">
        <v>3</v>
      </c>
      <c r="B292" s="10" t="s">
        <v>353</v>
      </c>
      <c r="C292" s="25">
        <v>2508142</v>
      </c>
      <c r="D292" s="34" t="s">
        <v>23</v>
      </c>
      <c r="E292" s="25">
        <v>1672095</v>
      </c>
      <c r="F292" s="25">
        <v>836047</v>
      </c>
      <c r="G292" s="25"/>
      <c r="H292" s="25"/>
      <c r="I292" s="31"/>
      <c r="J292" s="25"/>
      <c r="K292" s="31"/>
      <c r="L292" s="25"/>
      <c r="M292" s="25"/>
      <c r="N292" s="10"/>
    </row>
    <row r="293" spans="1:14" ht="68.25" customHeight="1">
      <c r="A293" s="22">
        <v>4</v>
      </c>
      <c r="B293" s="13" t="s">
        <v>279</v>
      </c>
      <c r="C293" s="25">
        <v>1401188</v>
      </c>
      <c r="D293" s="34" t="s">
        <v>359</v>
      </c>
      <c r="E293" s="25"/>
      <c r="F293" s="25"/>
      <c r="G293" s="25"/>
      <c r="H293" s="25"/>
      <c r="I293" s="31"/>
      <c r="J293" s="25">
        <v>1401188</v>
      </c>
      <c r="K293" s="31"/>
      <c r="L293" s="25"/>
      <c r="M293" s="25"/>
      <c r="N293" s="10"/>
    </row>
    <row r="294" spans="1:14" ht="102.75" customHeight="1">
      <c r="A294" s="22">
        <v>5</v>
      </c>
      <c r="B294" s="13" t="s">
        <v>377</v>
      </c>
      <c r="C294" s="25">
        <v>4551026</v>
      </c>
      <c r="D294" s="34" t="s">
        <v>427</v>
      </c>
      <c r="E294" s="25"/>
      <c r="F294" s="25"/>
      <c r="G294" s="25"/>
      <c r="H294" s="25"/>
      <c r="I294" s="31"/>
      <c r="J294" s="25"/>
      <c r="K294" s="31"/>
      <c r="L294" s="25"/>
      <c r="M294" s="25">
        <v>4551026</v>
      </c>
      <c r="N294" s="10"/>
    </row>
    <row r="295" spans="1:14" ht="112.5">
      <c r="A295" s="22">
        <v>6</v>
      </c>
      <c r="B295" s="10" t="s">
        <v>354</v>
      </c>
      <c r="C295" s="25">
        <v>77121</v>
      </c>
      <c r="D295" s="34" t="s">
        <v>368</v>
      </c>
      <c r="E295" s="25"/>
      <c r="F295" s="25"/>
      <c r="G295" s="25">
        <v>77121</v>
      </c>
      <c r="H295" s="25"/>
      <c r="I295" s="31"/>
      <c r="J295" s="25"/>
      <c r="K295" s="31"/>
      <c r="L295" s="25"/>
      <c r="M295" s="25"/>
      <c r="N295" s="10"/>
    </row>
    <row r="296" spans="1:14" ht="90">
      <c r="A296" s="22">
        <v>7</v>
      </c>
      <c r="B296" s="10" t="s">
        <v>382</v>
      </c>
      <c r="C296" s="25">
        <v>589242</v>
      </c>
      <c r="D296" s="25"/>
      <c r="E296" s="25"/>
      <c r="F296" s="25">
        <v>589242</v>
      </c>
      <c r="G296" s="25"/>
      <c r="H296" s="25"/>
      <c r="I296" s="31"/>
      <c r="J296" s="25"/>
      <c r="K296" s="31"/>
      <c r="L296" s="25"/>
      <c r="M296" s="25"/>
      <c r="N296" s="10"/>
    </row>
    <row r="297" spans="1:14" ht="90">
      <c r="A297" s="22">
        <v>8</v>
      </c>
      <c r="B297" s="10" t="s">
        <v>375</v>
      </c>
      <c r="C297" s="25">
        <v>10111</v>
      </c>
      <c r="D297" s="25"/>
      <c r="E297" s="25"/>
      <c r="F297" s="25">
        <v>10111</v>
      </c>
      <c r="G297" s="25"/>
      <c r="H297" s="25"/>
      <c r="I297" s="31"/>
      <c r="J297" s="25"/>
      <c r="K297" s="31"/>
      <c r="L297" s="25"/>
      <c r="M297" s="25"/>
      <c r="N297" s="10"/>
    </row>
    <row r="298" spans="1:14" ht="92.25" customHeight="1">
      <c r="A298" s="22">
        <v>9</v>
      </c>
      <c r="B298" s="10" t="s">
        <v>252</v>
      </c>
      <c r="C298" s="25">
        <v>11070</v>
      </c>
      <c r="D298" s="25"/>
      <c r="E298" s="25"/>
      <c r="F298" s="25">
        <v>11070</v>
      </c>
      <c r="G298" s="25"/>
      <c r="H298" s="25"/>
      <c r="I298" s="31"/>
      <c r="J298" s="25"/>
      <c r="K298" s="31"/>
      <c r="L298" s="25"/>
      <c r="M298" s="25"/>
      <c r="N298" s="10"/>
    </row>
    <row r="299" spans="1:14" ht="112.5">
      <c r="A299" s="22">
        <v>10</v>
      </c>
      <c r="B299" s="16" t="s">
        <v>355</v>
      </c>
      <c r="C299" s="25">
        <v>15939</v>
      </c>
      <c r="D299" s="25"/>
      <c r="E299" s="25"/>
      <c r="F299" s="25">
        <v>6468</v>
      </c>
      <c r="G299" s="25">
        <v>9471</v>
      </c>
      <c r="H299" s="25"/>
      <c r="I299" s="31"/>
      <c r="J299" s="25"/>
      <c r="K299" s="31"/>
      <c r="L299" s="25"/>
      <c r="M299" s="25"/>
      <c r="N299" s="10"/>
    </row>
    <row r="300" spans="1:14" ht="112.5">
      <c r="A300" s="22">
        <v>11</v>
      </c>
      <c r="B300" s="16" t="s">
        <v>356</v>
      </c>
      <c r="C300" s="25">
        <v>7235</v>
      </c>
      <c r="D300" s="25"/>
      <c r="E300" s="25"/>
      <c r="F300" s="25"/>
      <c r="G300" s="25"/>
      <c r="H300" s="25"/>
      <c r="I300" s="31"/>
      <c r="J300" s="25"/>
      <c r="K300" s="31"/>
      <c r="L300" s="25"/>
      <c r="M300" s="25">
        <v>7235</v>
      </c>
      <c r="N300" s="10"/>
    </row>
    <row r="301" spans="1:14" ht="78.75">
      <c r="A301" s="22">
        <v>12</v>
      </c>
      <c r="B301" s="10" t="s">
        <v>357</v>
      </c>
      <c r="C301" s="25">
        <v>5171</v>
      </c>
      <c r="D301" s="25"/>
      <c r="E301" s="25"/>
      <c r="F301" s="25"/>
      <c r="G301" s="25"/>
      <c r="H301" s="25">
        <v>5171</v>
      </c>
      <c r="I301" s="31"/>
      <c r="J301" s="25"/>
      <c r="K301" s="31"/>
      <c r="L301" s="25"/>
      <c r="M301" s="25"/>
      <c r="N301" s="10"/>
    </row>
    <row r="302" spans="1:14" ht="90">
      <c r="A302" s="22">
        <v>13</v>
      </c>
      <c r="B302" s="10" t="s">
        <v>358</v>
      </c>
      <c r="C302" s="25">
        <v>3208</v>
      </c>
      <c r="D302" s="25"/>
      <c r="E302" s="25"/>
      <c r="F302" s="25">
        <v>2803</v>
      </c>
      <c r="G302" s="25"/>
      <c r="H302" s="25"/>
      <c r="I302" s="31"/>
      <c r="J302" s="25"/>
      <c r="K302" s="31"/>
      <c r="L302" s="25">
        <v>405</v>
      </c>
      <c r="M302" s="25"/>
      <c r="N302" s="10"/>
    </row>
    <row r="303" spans="1:14" ht="101.25" customHeight="1">
      <c r="A303" s="22">
        <v>14</v>
      </c>
      <c r="B303" s="10" t="s">
        <v>361</v>
      </c>
      <c r="C303" s="25">
        <v>367523</v>
      </c>
      <c r="D303" s="25"/>
      <c r="E303" s="25"/>
      <c r="F303" s="25"/>
      <c r="G303" s="25"/>
      <c r="H303" s="25"/>
      <c r="I303" s="31">
        <v>33791</v>
      </c>
      <c r="J303" s="25">
        <v>163227</v>
      </c>
      <c r="K303" s="31">
        <v>121908</v>
      </c>
      <c r="L303" s="25"/>
      <c r="M303" s="25">
        <v>37223</v>
      </c>
      <c r="N303" s="10">
        <v>11374</v>
      </c>
    </row>
    <row r="304" spans="1:14" ht="100.5" customHeight="1">
      <c r="A304" s="22">
        <v>15</v>
      </c>
      <c r="B304" s="10" t="s">
        <v>360</v>
      </c>
      <c r="C304" s="25">
        <v>500836</v>
      </c>
      <c r="D304" s="25"/>
      <c r="E304" s="25"/>
      <c r="F304" s="25">
        <v>252671</v>
      </c>
      <c r="G304" s="25">
        <v>112668</v>
      </c>
      <c r="H304" s="25">
        <v>77736</v>
      </c>
      <c r="I304" s="31"/>
      <c r="J304" s="25"/>
      <c r="K304" s="31"/>
      <c r="L304" s="25">
        <v>57761</v>
      </c>
      <c r="M304" s="25"/>
      <c r="N304" s="10"/>
    </row>
    <row r="305" spans="1:14" ht="56.25">
      <c r="A305" s="22">
        <v>16</v>
      </c>
      <c r="B305" s="10" t="s">
        <v>362</v>
      </c>
      <c r="C305" s="25">
        <v>99309</v>
      </c>
      <c r="D305" s="25"/>
      <c r="E305" s="25"/>
      <c r="F305" s="25"/>
      <c r="G305" s="25"/>
      <c r="H305" s="25"/>
      <c r="I305" s="31">
        <v>1066</v>
      </c>
      <c r="J305" s="25">
        <v>51377</v>
      </c>
      <c r="K305" s="31">
        <v>12609</v>
      </c>
      <c r="L305" s="25"/>
      <c r="M305" s="25">
        <v>18906</v>
      </c>
      <c r="N305" s="10">
        <v>15351</v>
      </c>
    </row>
    <row r="306" spans="1:14" ht="56.25">
      <c r="A306" s="99">
        <v>17</v>
      </c>
      <c r="B306" s="10" t="s">
        <v>363</v>
      </c>
      <c r="C306" s="25">
        <v>50549</v>
      </c>
      <c r="D306" s="25"/>
      <c r="E306" s="25"/>
      <c r="F306" s="25">
        <v>9388</v>
      </c>
      <c r="G306" s="25">
        <v>10586</v>
      </c>
      <c r="H306" s="25">
        <v>24102</v>
      </c>
      <c r="I306" s="31"/>
      <c r="J306" s="25"/>
      <c r="K306" s="31"/>
      <c r="L306" s="25">
        <v>6473</v>
      </c>
      <c r="M306" s="25"/>
      <c r="N306" s="10"/>
    </row>
    <row r="307" spans="1:14" ht="90">
      <c r="A307" s="99">
        <v>18</v>
      </c>
      <c r="B307" s="10" t="s">
        <v>370</v>
      </c>
      <c r="C307" s="25">
        <v>39606</v>
      </c>
      <c r="D307" s="25"/>
      <c r="E307" s="25"/>
      <c r="F307" s="25">
        <v>39606</v>
      </c>
      <c r="G307" s="25"/>
      <c r="H307" s="25"/>
      <c r="I307" s="31"/>
      <c r="J307" s="25"/>
      <c r="K307" s="31"/>
      <c r="L307" s="25"/>
      <c r="M307" s="25"/>
      <c r="N307" s="10"/>
    </row>
    <row r="308" spans="1:14" ht="90">
      <c r="A308" s="99">
        <v>19</v>
      </c>
      <c r="B308" s="10" t="s">
        <v>371</v>
      </c>
      <c r="C308" s="25">
        <v>43850</v>
      </c>
      <c r="D308" s="25"/>
      <c r="E308" s="25"/>
      <c r="F308" s="25"/>
      <c r="G308" s="25"/>
      <c r="H308" s="25"/>
      <c r="I308" s="31"/>
      <c r="J308" s="25"/>
      <c r="K308" s="31"/>
      <c r="L308" s="25">
        <v>43850</v>
      </c>
      <c r="M308" s="25"/>
      <c r="N308" s="10"/>
    </row>
    <row r="309" spans="1:14" ht="135">
      <c r="A309" s="99">
        <v>20</v>
      </c>
      <c r="B309" s="10" t="s">
        <v>372</v>
      </c>
      <c r="C309" s="25">
        <v>18671</v>
      </c>
      <c r="D309" s="25"/>
      <c r="E309" s="25"/>
      <c r="F309" s="25">
        <v>18671</v>
      </c>
      <c r="G309" s="25"/>
      <c r="H309" s="25"/>
      <c r="I309" s="31"/>
      <c r="J309" s="25"/>
      <c r="K309" s="31"/>
      <c r="L309" s="25"/>
      <c r="M309" s="25"/>
      <c r="N309" s="10"/>
    </row>
    <row r="310" spans="1:14" ht="123.75">
      <c r="A310" s="99">
        <v>21</v>
      </c>
      <c r="B310" s="10" t="s">
        <v>373</v>
      </c>
      <c r="C310" s="25">
        <v>8487</v>
      </c>
      <c r="D310" s="25"/>
      <c r="E310" s="25"/>
      <c r="F310" s="25">
        <v>8487</v>
      </c>
      <c r="G310" s="25"/>
      <c r="H310" s="25"/>
      <c r="I310" s="31"/>
      <c r="J310" s="25"/>
      <c r="K310" s="31"/>
      <c r="L310" s="25"/>
      <c r="M310" s="25"/>
      <c r="N310" s="10"/>
    </row>
    <row r="311" spans="1:14" ht="112.5">
      <c r="A311" s="99" t="s">
        <v>462</v>
      </c>
      <c r="B311" s="10" t="s">
        <v>463</v>
      </c>
      <c r="C311" s="25">
        <v>9471</v>
      </c>
      <c r="D311" s="25"/>
      <c r="E311" s="25"/>
      <c r="F311" s="25"/>
      <c r="G311" s="25"/>
      <c r="H311" s="25">
        <v>9471</v>
      </c>
      <c r="I311" s="31"/>
      <c r="J311" s="25"/>
      <c r="K311" s="31"/>
      <c r="L311" s="25"/>
      <c r="M311" s="25"/>
      <c r="N311" s="10"/>
    </row>
    <row r="312" spans="1:14" ht="91.5" customHeight="1">
      <c r="A312" s="99" t="s">
        <v>464</v>
      </c>
      <c r="B312" s="10" t="s">
        <v>253</v>
      </c>
      <c r="C312" s="25">
        <v>11316</v>
      </c>
      <c r="D312" s="25"/>
      <c r="E312" s="38"/>
      <c r="F312" s="25"/>
      <c r="G312" s="25"/>
      <c r="H312" s="25">
        <v>11316</v>
      </c>
      <c r="I312" s="31"/>
      <c r="J312" s="25"/>
      <c r="K312" s="31"/>
      <c r="L312" s="25"/>
      <c r="M312" s="25"/>
      <c r="N312" s="10"/>
    </row>
    <row r="313" spans="1:14" s="46" customFormat="1" ht="12.75">
      <c r="A313" s="154" t="s">
        <v>364</v>
      </c>
      <c r="B313" s="154"/>
      <c r="C313" s="51">
        <f>SUM(C290:C312)</f>
        <v>10344323</v>
      </c>
      <c r="D313" s="67">
        <v>4376055</v>
      </c>
      <c r="E313" s="51">
        <f>SUM(E290:E312)</f>
        <v>1672095</v>
      </c>
      <c r="F313" s="51">
        <f aca="true" t="shared" si="9" ref="F313:N313">SUM(F290:F312)</f>
        <v>1784564</v>
      </c>
      <c r="G313" s="51">
        <f t="shared" si="9"/>
        <v>209846</v>
      </c>
      <c r="H313" s="51">
        <f t="shared" si="9"/>
        <v>127796</v>
      </c>
      <c r="I313" s="51">
        <f t="shared" si="9"/>
        <v>43221</v>
      </c>
      <c r="J313" s="51">
        <f t="shared" si="9"/>
        <v>1615792</v>
      </c>
      <c r="K313" s="51">
        <f t="shared" si="9"/>
        <v>141405</v>
      </c>
      <c r="L313" s="51">
        <f t="shared" si="9"/>
        <v>108489</v>
      </c>
      <c r="M313" s="51">
        <f t="shared" si="9"/>
        <v>4614390</v>
      </c>
      <c r="N313" s="51">
        <f t="shared" si="9"/>
        <v>26725</v>
      </c>
    </row>
    <row r="314" spans="1:14" s="46" customFormat="1" ht="12.75">
      <c r="A314" s="130" t="s">
        <v>19</v>
      </c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</row>
    <row r="315" spans="1:14" s="46" customFormat="1" ht="12.75">
      <c r="A315" s="130" t="s">
        <v>20</v>
      </c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</row>
    <row r="316" spans="1:14" s="46" customFormat="1" ht="12.75">
      <c r="A316" s="139" t="s">
        <v>428</v>
      </c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</row>
    <row r="317" spans="1:14" ht="81.75" customHeight="1">
      <c r="A317" s="20" t="s">
        <v>467</v>
      </c>
      <c r="B317" s="11" t="s">
        <v>164</v>
      </c>
      <c r="C317" s="20">
        <v>31095</v>
      </c>
      <c r="D317" s="41" t="s">
        <v>468</v>
      </c>
      <c r="E317" s="11"/>
      <c r="F317" s="20">
        <v>31095</v>
      </c>
      <c r="G317" s="11"/>
      <c r="H317" s="11"/>
      <c r="I317" s="11"/>
      <c r="J317" s="11"/>
      <c r="K317" s="11"/>
      <c r="L317" s="11"/>
      <c r="M317" s="11"/>
      <c r="N317" s="11"/>
    </row>
    <row r="318" spans="1:14" ht="76.5" customHeight="1">
      <c r="A318" s="100" t="s">
        <v>429</v>
      </c>
      <c r="B318" s="10" t="s">
        <v>353</v>
      </c>
      <c r="C318" s="10">
        <v>2486550</v>
      </c>
      <c r="D318" s="42" t="s">
        <v>22</v>
      </c>
      <c r="E318" s="10">
        <v>1657700</v>
      </c>
      <c r="F318" s="10">
        <v>828850</v>
      </c>
      <c r="G318" s="7"/>
      <c r="H318" s="10"/>
      <c r="I318" s="7"/>
      <c r="J318" s="7"/>
      <c r="K318" s="10"/>
      <c r="L318" s="7"/>
      <c r="M318" s="7"/>
      <c r="N318" s="37"/>
    </row>
    <row r="319" spans="1:14" ht="45">
      <c r="A319" s="100" t="s">
        <v>430</v>
      </c>
      <c r="B319" s="35" t="s">
        <v>431</v>
      </c>
      <c r="C319" s="10">
        <v>2099119</v>
      </c>
      <c r="D319" s="90" t="s">
        <v>469</v>
      </c>
      <c r="E319" s="7"/>
      <c r="F319" s="10">
        <v>2099119</v>
      </c>
      <c r="G319" s="7"/>
      <c r="H319" s="10"/>
      <c r="I319" s="7"/>
      <c r="J319" s="7"/>
      <c r="K319" s="10"/>
      <c r="L319" s="7"/>
      <c r="M319" s="7"/>
      <c r="N319" s="37"/>
    </row>
    <row r="320" spans="1:14" ht="90">
      <c r="A320" s="100" t="s">
        <v>432</v>
      </c>
      <c r="B320" s="35" t="s">
        <v>434</v>
      </c>
      <c r="C320" s="10">
        <v>360012</v>
      </c>
      <c r="D320" s="90" t="s">
        <v>435</v>
      </c>
      <c r="E320" s="7"/>
      <c r="F320" s="10">
        <v>360012</v>
      </c>
      <c r="G320" s="7"/>
      <c r="H320" s="10"/>
      <c r="I320" s="7"/>
      <c r="J320" s="7"/>
      <c r="K320" s="10"/>
      <c r="L320" s="7"/>
      <c r="M320" s="7"/>
      <c r="N320" s="37"/>
    </row>
    <row r="321" spans="1:14" ht="67.5">
      <c r="A321" s="100" t="s">
        <v>433</v>
      </c>
      <c r="B321" s="35" t="s">
        <v>437</v>
      </c>
      <c r="C321" s="10">
        <v>39756</v>
      </c>
      <c r="D321" s="7"/>
      <c r="E321" s="7"/>
      <c r="F321" s="10">
        <v>1740</v>
      </c>
      <c r="G321" s="7">
        <v>168</v>
      </c>
      <c r="H321" s="10">
        <v>88</v>
      </c>
      <c r="I321" s="7">
        <v>18304</v>
      </c>
      <c r="J321" s="7">
        <v>5736</v>
      </c>
      <c r="K321" s="10">
        <v>414</v>
      </c>
      <c r="L321" s="10">
        <v>1780</v>
      </c>
      <c r="M321" s="7">
        <v>192</v>
      </c>
      <c r="N321" s="7">
        <v>11334</v>
      </c>
    </row>
    <row r="322" spans="1:14" ht="100.5" customHeight="1">
      <c r="A322" s="100" t="s">
        <v>436</v>
      </c>
      <c r="B322" s="10" t="s">
        <v>360</v>
      </c>
      <c r="C322" s="10">
        <v>550154</v>
      </c>
      <c r="D322" s="7"/>
      <c r="E322" s="7"/>
      <c r="F322" s="10">
        <v>268317</v>
      </c>
      <c r="G322" s="10">
        <v>110916</v>
      </c>
      <c r="H322" s="10">
        <v>109145</v>
      </c>
      <c r="I322" s="7"/>
      <c r="J322" s="7"/>
      <c r="K322" s="10"/>
      <c r="L322" s="10">
        <v>61776</v>
      </c>
      <c r="M322" s="7"/>
      <c r="N322" s="37"/>
    </row>
    <row r="323" spans="1:14" ht="103.5" customHeight="1">
      <c r="A323" s="100" t="s">
        <v>438</v>
      </c>
      <c r="B323" s="10" t="s">
        <v>361</v>
      </c>
      <c r="C323" s="10">
        <v>379171</v>
      </c>
      <c r="D323" s="7"/>
      <c r="E323" s="7"/>
      <c r="F323" s="10"/>
      <c r="G323" s="7"/>
      <c r="H323" s="10"/>
      <c r="I323" s="10">
        <v>23428</v>
      </c>
      <c r="J323" s="10">
        <v>164459</v>
      </c>
      <c r="K323" s="10">
        <v>143649</v>
      </c>
      <c r="L323" s="10"/>
      <c r="M323" s="10">
        <v>26945</v>
      </c>
      <c r="N323" s="10">
        <v>20690</v>
      </c>
    </row>
    <row r="324" spans="1:14" ht="56.25">
      <c r="A324" s="100" t="s">
        <v>439</v>
      </c>
      <c r="B324" s="10" t="s">
        <v>363</v>
      </c>
      <c r="C324" s="10">
        <v>41021</v>
      </c>
      <c r="D324" s="7"/>
      <c r="E324" s="7"/>
      <c r="F324" s="10">
        <v>8265</v>
      </c>
      <c r="G324" s="10">
        <v>10057</v>
      </c>
      <c r="H324" s="10">
        <v>18174</v>
      </c>
      <c r="I324" s="7"/>
      <c r="J324" s="7"/>
      <c r="K324" s="10"/>
      <c r="L324" s="10">
        <v>4525</v>
      </c>
      <c r="M324" s="7"/>
      <c r="N324" s="37"/>
    </row>
    <row r="325" spans="1:14" ht="56.25">
      <c r="A325" s="100" t="s">
        <v>440</v>
      </c>
      <c r="B325" s="10" t="s">
        <v>362</v>
      </c>
      <c r="C325" s="10">
        <v>97300</v>
      </c>
      <c r="D325" s="7"/>
      <c r="E325" s="7"/>
      <c r="F325" s="10"/>
      <c r="G325" s="7"/>
      <c r="H325" s="10"/>
      <c r="I325" s="10">
        <v>1007</v>
      </c>
      <c r="J325" s="10">
        <v>54640</v>
      </c>
      <c r="K325" s="10">
        <v>8666</v>
      </c>
      <c r="L325" s="10"/>
      <c r="M325" s="10">
        <v>22192</v>
      </c>
      <c r="N325" s="10">
        <v>10795</v>
      </c>
    </row>
    <row r="326" spans="1:14" ht="67.5">
      <c r="A326" s="100" t="s">
        <v>441</v>
      </c>
      <c r="B326" s="10" t="s">
        <v>443</v>
      </c>
      <c r="C326" s="10">
        <v>13399</v>
      </c>
      <c r="D326" s="7"/>
      <c r="E326" s="7"/>
      <c r="F326" s="10"/>
      <c r="G326" s="7"/>
      <c r="H326" s="10"/>
      <c r="I326" s="7"/>
      <c r="J326" s="7"/>
      <c r="K326" s="10">
        <v>13399</v>
      </c>
      <c r="L326" s="7"/>
      <c r="M326" s="7"/>
      <c r="N326" s="37"/>
    </row>
    <row r="327" spans="1:14" ht="78" customHeight="1">
      <c r="A327" s="100" t="s">
        <v>442</v>
      </c>
      <c r="B327" s="10" t="s">
        <v>446</v>
      </c>
      <c r="C327" s="10">
        <v>152713</v>
      </c>
      <c r="D327" s="7"/>
      <c r="E327" s="7"/>
      <c r="F327" s="10"/>
      <c r="G327" s="7"/>
      <c r="H327" s="10">
        <v>152713</v>
      </c>
      <c r="I327" s="7"/>
      <c r="J327" s="7"/>
      <c r="K327" s="10"/>
      <c r="L327" s="7"/>
      <c r="M327" s="7"/>
      <c r="N327" s="37"/>
    </row>
    <row r="328" spans="1:14" ht="78.75" customHeight="1">
      <c r="A328" s="100" t="s">
        <v>444</v>
      </c>
      <c r="B328" s="10" t="s">
        <v>448</v>
      </c>
      <c r="C328" s="10">
        <v>311654</v>
      </c>
      <c r="D328" s="7"/>
      <c r="E328" s="7"/>
      <c r="F328" s="10"/>
      <c r="G328" s="7"/>
      <c r="H328" s="10">
        <v>311654</v>
      </c>
      <c r="I328" s="7"/>
      <c r="J328" s="7"/>
      <c r="K328" s="10"/>
      <c r="L328" s="7"/>
      <c r="M328" s="7"/>
      <c r="N328" s="37"/>
    </row>
    <row r="329" spans="1:14" ht="56.25">
      <c r="A329" s="100" t="s">
        <v>445</v>
      </c>
      <c r="B329" s="10" t="s">
        <v>450</v>
      </c>
      <c r="C329" s="10">
        <v>624303</v>
      </c>
      <c r="D329" s="40" t="s">
        <v>458</v>
      </c>
      <c r="E329" s="7"/>
      <c r="F329" s="10"/>
      <c r="G329" s="7"/>
      <c r="H329" s="36"/>
      <c r="I329" s="7"/>
      <c r="J329" s="7"/>
      <c r="K329" s="10"/>
      <c r="L329" s="10">
        <v>624303</v>
      </c>
      <c r="M329" s="7"/>
      <c r="N329" s="37"/>
    </row>
    <row r="330" spans="1:14" ht="101.25">
      <c r="A330" s="100" t="s">
        <v>447</v>
      </c>
      <c r="B330" s="10" t="s">
        <v>456</v>
      </c>
      <c r="C330" s="10">
        <v>187474</v>
      </c>
      <c r="D330" s="39" t="s">
        <v>256</v>
      </c>
      <c r="E330" s="7"/>
      <c r="F330" s="10">
        <v>187474</v>
      </c>
      <c r="G330" s="7"/>
      <c r="H330" s="36"/>
      <c r="I330" s="7"/>
      <c r="J330" s="7"/>
      <c r="K330" s="10"/>
      <c r="L330" s="7"/>
      <c r="M330" s="7"/>
      <c r="N330" s="37"/>
    </row>
    <row r="331" spans="1:14" ht="125.25" customHeight="1">
      <c r="A331" s="100" t="s">
        <v>449</v>
      </c>
      <c r="B331" s="10" t="s">
        <v>459</v>
      </c>
      <c r="C331" s="10">
        <v>18056</v>
      </c>
      <c r="D331" s="7"/>
      <c r="E331" s="7"/>
      <c r="F331" s="10"/>
      <c r="G331" s="7"/>
      <c r="H331" s="36"/>
      <c r="I331" s="7"/>
      <c r="J331" s="7"/>
      <c r="K331" s="10">
        <v>18056</v>
      </c>
      <c r="L331" s="7"/>
      <c r="M331" s="7"/>
      <c r="N331" s="37"/>
    </row>
    <row r="332" spans="1:14" ht="78.75">
      <c r="A332" s="100" t="s">
        <v>451</v>
      </c>
      <c r="B332" s="10" t="s">
        <v>460</v>
      </c>
      <c r="C332" s="10">
        <v>21894</v>
      </c>
      <c r="D332" s="7"/>
      <c r="E332" s="7"/>
      <c r="F332" s="10"/>
      <c r="G332" s="7"/>
      <c r="H332" s="36"/>
      <c r="I332" s="10">
        <v>21894</v>
      </c>
      <c r="J332" s="7"/>
      <c r="K332" s="10"/>
      <c r="L332" s="7"/>
      <c r="M332" s="7"/>
      <c r="N332" s="37"/>
    </row>
    <row r="333" spans="1:14" ht="60" customHeight="1">
      <c r="A333" s="100" t="s">
        <v>453</v>
      </c>
      <c r="B333" s="10" t="s">
        <v>454</v>
      </c>
      <c r="C333" s="10">
        <v>454795</v>
      </c>
      <c r="D333" s="7"/>
      <c r="E333" s="7"/>
      <c r="F333" s="10">
        <v>454795</v>
      </c>
      <c r="G333" s="7"/>
      <c r="H333" s="36"/>
      <c r="I333" s="7"/>
      <c r="J333" s="7"/>
      <c r="K333" s="10"/>
      <c r="L333" s="7"/>
      <c r="M333" s="7"/>
      <c r="N333" s="37"/>
    </row>
    <row r="334" spans="1:14" ht="90">
      <c r="A334" s="100" t="s">
        <v>455</v>
      </c>
      <c r="B334" s="10" t="s">
        <v>452</v>
      </c>
      <c r="C334" s="10">
        <v>191455</v>
      </c>
      <c r="D334" s="39" t="s">
        <v>470</v>
      </c>
      <c r="E334" s="7"/>
      <c r="F334" s="10">
        <v>191455</v>
      </c>
      <c r="G334" s="7"/>
      <c r="H334" s="36"/>
      <c r="I334" s="7"/>
      <c r="J334" s="7"/>
      <c r="K334" s="10"/>
      <c r="L334" s="7"/>
      <c r="M334" s="7"/>
      <c r="N334" s="37"/>
    </row>
    <row r="335" spans="1:14" ht="90">
      <c r="A335" s="100" t="s">
        <v>461</v>
      </c>
      <c r="B335" s="10" t="s">
        <v>18</v>
      </c>
      <c r="C335" s="10">
        <v>72201</v>
      </c>
      <c r="D335" s="39"/>
      <c r="E335" s="7"/>
      <c r="F335" s="10">
        <v>72201</v>
      </c>
      <c r="G335" s="7"/>
      <c r="H335" s="36"/>
      <c r="I335" s="7"/>
      <c r="J335" s="7"/>
      <c r="K335" s="10"/>
      <c r="L335" s="7"/>
      <c r="M335" s="7"/>
      <c r="N335" s="37"/>
    </row>
    <row r="336" spans="1:14" s="46" customFormat="1" ht="20.25" customHeight="1">
      <c r="A336" s="133" t="s">
        <v>457</v>
      </c>
      <c r="B336" s="133"/>
      <c r="C336" s="53">
        <f>SUM(C317:C335)</f>
        <v>8132122</v>
      </c>
      <c r="D336" s="52">
        <v>3801963</v>
      </c>
      <c r="E336" s="53">
        <f>SUM(E317:E335)</f>
        <v>1657700</v>
      </c>
      <c r="F336" s="53">
        <f aca="true" t="shared" si="10" ref="F336:N336">SUM(F317:F335)</f>
        <v>4503323</v>
      </c>
      <c r="G336" s="53">
        <f t="shared" si="10"/>
        <v>121141</v>
      </c>
      <c r="H336" s="53">
        <f t="shared" si="10"/>
        <v>591774</v>
      </c>
      <c r="I336" s="53">
        <f t="shared" si="10"/>
        <v>64633</v>
      </c>
      <c r="J336" s="53">
        <f t="shared" si="10"/>
        <v>224835</v>
      </c>
      <c r="K336" s="53">
        <f t="shared" si="10"/>
        <v>184184</v>
      </c>
      <c r="L336" s="53">
        <f t="shared" si="10"/>
        <v>692384</v>
      </c>
      <c r="M336" s="53">
        <f t="shared" si="10"/>
        <v>49329</v>
      </c>
      <c r="N336" s="53">
        <f t="shared" si="10"/>
        <v>42819</v>
      </c>
    </row>
    <row r="337" spans="1:14" s="46" customFormat="1" ht="15" customHeight="1">
      <c r="A337" s="130" t="s">
        <v>19</v>
      </c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</row>
    <row r="338" spans="1:14" s="46" customFormat="1" ht="13.5" customHeight="1">
      <c r="A338" s="130" t="s">
        <v>20</v>
      </c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53"/>
    </row>
    <row r="339" spans="1:14" s="46" customFormat="1" ht="15.75" customHeight="1">
      <c r="A339" s="134" t="s">
        <v>466</v>
      </c>
      <c r="B339" s="134"/>
      <c r="C339" s="53">
        <f>C20+C35+C47+C56+C67+C92+C119+C138+C170+C199+C230+C262+C286+C313+C336</f>
        <v>90832138</v>
      </c>
      <c r="D339" s="52">
        <f>D336+D313+D286+D262+D230+D199+D170+D138+D119+D92+D67+D56+D47+D35+D20</f>
        <v>38927991.2</v>
      </c>
      <c r="E339" s="53">
        <f aca="true" t="shared" si="11" ref="E339:N339">E336+E313+E286+E262+E230+E199+E170+E138+E119+E92+E67+E56+E47+E35+E20</f>
        <v>13931034</v>
      </c>
      <c r="F339" s="53">
        <f t="shared" si="11"/>
        <v>20470541</v>
      </c>
      <c r="G339" s="53">
        <f t="shared" si="11"/>
        <v>4410415.2</v>
      </c>
      <c r="H339" s="53">
        <f t="shared" si="11"/>
        <v>3158755</v>
      </c>
      <c r="I339" s="53">
        <f t="shared" si="11"/>
        <v>6589160</v>
      </c>
      <c r="J339" s="53">
        <f t="shared" si="11"/>
        <v>6515664</v>
      </c>
      <c r="K339" s="53">
        <f t="shared" si="11"/>
        <v>3716844</v>
      </c>
      <c r="L339" s="53">
        <f t="shared" si="11"/>
        <v>7893706</v>
      </c>
      <c r="M339" s="53">
        <f t="shared" si="11"/>
        <v>20992875</v>
      </c>
      <c r="N339" s="53">
        <f t="shared" si="11"/>
        <v>3153144</v>
      </c>
    </row>
    <row r="340" spans="1:14" s="46" customFormat="1" ht="20.25" customHeight="1">
      <c r="A340" s="130" t="s">
        <v>19</v>
      </c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</row>
    <row r="341" spans="1:14" s="46" customFormat="1" ht="19.5" customHeight="1">
      <c r="A341" s="130" t="s">
        <v>20</v>
      </c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</row>
    <row r="342" spans="1:14" s="46" customFormat="1" ht="16.5" customHeight="1">
      <c r="A342" s="131" t="s">
        <v>280</v>
      </c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</row>
    <row r="343" spans="1:14" ht="242.25" customHeight="1">
      <c r="A343" s="20" t="s">
        <v>467</v>
      </c>
      <c r="B343" s="11" t="s">
        <v>141</v>
      </c>
      <c r="C343" s="20">
        <f>SUM(D343:N343)</f>
        <v>99944</v>
      </c>
      <c r="D343" s="41"/>
      <c r="E343" s="11"/>
      <c r="F343" s="20">
        <v>99944</v>
      </c>
      <c r="G343" s="11"/>
      <c r="H343" s="11"/>
      <c r="I343" s="11"/>
      <c r="J343" s="11"/>
      <c r="K343" s="11"/>
      <c r="L343" s="11"/>
      <c r="M343" s="11"/>
      <c r="N343" s="11"/>
    </row>
    <row r="344" spans="1:14" ht="183" customHeight="1">
      <c r="A344" s="100" t="s">
        <v>429</v>
      </c>
      <c r="B344" s="10" t="s">
        <v>283</v>
      </c>
      <c r="C344" s="10">
        <v>3004141</v>
      </c>
      <c r="D344" s="42" t="s">
        <v>282</v>
      </c>
      <c r="E344" s="10"/>
      <c r="F344" s="10">
        <v>2337850</v>
      </c>
      <c r="G344" s="10">
        <v>666291</v>
      </c>
      <c r="H344" s="10"/>
      <c r="I344" s="10"/>
      <c r="J344" s="10"/>
      <c r="K344" s="10"/>
      <c r="L344" s="10"/>
      <c r="M344" s="10"/>
      <c r="N344" s="37"/>
    </row>
    <row r="345" spans="1:14" ht="90">
      <c r="A345" s="20" t="s">
        <v>430</v>
      </c>
      <c r="B345" s="35" t="s">
        <v>284</v>
      </c>
      <c r="C345" s="10">
        <v>12462</v>
      </c>
      <c r="D345" s="90"/>
      <c r="E345" s="10"/>
      <c r="F345" s="10">
        <v>12462</v>
      </c>
      <c r="G345" s="10"/>
      <c r="H345" s="10"/>
      <c r="I345" s="10"/>
      <c r="J345" s="10"/>
      <c r="K345" s="10"/>
      <c r="L345" s="10"/>
      <c r="M345" s="10"/>
      <c r="N345" s="37"/>
    </row>
    <row r="346" spans="1:14" ht="168.75">
      <c r="A346" s="100" t="s">
        <v>432</v>
      </c>
      <c r="B346" s="35" t="s">
        <v>142</v>
      </c>
      <c r="C346" s="10">
        <v>30481</v>
      </c>
      <c r="D346" s="90" t="s">
        <v>258</v>
      </c>
      <c r="E346" s="10"/>
      <c r="F346" s="10">
        <v>30481</v>
      </c>
      <c r="G346" s="10"/>
      <c r="H346" s="10"/>
      <c r="I346" s="10"/>
      <c r="J346" s="10"/>
      <c r="K346" s="10"/>
      <c r="L346" s="10"/>
      <c r="M346" s="10"/>
      <c r="N346" s="37"/>
    </row>
    <row r="347" spans="1:14" ht="306.75" customHeight="1">
      <c r="A347" s="20" t="s">
        <v>433</v>
      </c>
      <c r="B347" s="10" t="s">
        <v>321</v>
      </c>
      <c r="C347" s="10">
        <v>257902</v>
      </c>
      <c r="D347" s="7"/>
      <c r="E347" s="10"/>
      <c r="F347" s="10">
        <v>257902</v>
      </c>
      <c r="G347" s="10"/>
      <c r="H347" s="10"/>
      <c r="I347" s="10"/>
      <c r="J347" s="10"/>
      <c r="K347" s="10"/>
      <c r="L347" s="10"/>
      <c r="M347" s="10"/>
      <c r="N347" s="37"/>
    </row>
    <row r="348" spans="1:14" ht="67.5" customHeight="1">
      <c r="A348" s="100" t="s">
        <v>436</v>
      </c>
      <c r="B348" s="10" t="s">
        <v>286</v>
      </c>
      <c r="C348" s="10">
        <v>138640</v>
      </c>
      <c r="D348" s="7"/>
      <c r="E348" s="10"/>
      <c r="F348" s="10">
        <v>138640</v>
      </c>
      <c r="G348" s="10"/>
      <c r="H348" s="10"/>
      <c r="I348" s="10"/>
      <c r="J348" s="10"/>
      <c r="K348" s="10"/>
      <c r="L348" s="10"/>
      <c r="M348" s="10"/>
      <c r="N348" s="10"/>
    </row>
    <row r="349" spans="1:14" ht="102.75" customHeight="1">
      <c r="A349" s="20" t="s">
        <v>438</v>
      </c>
      <c r="B349" s="10" t="s">
        <v>285</v>
      </c>
      <c r="C349" s="10">
        <v>2804</v>
      </c>
      <c r="D349" s="7"/>
      <c r="E349" s="10"/>
      <c r="F349" s="10">
        <v>2804</v>
      </c>
      <c r="G349" s="10"/>
      <c r="H349" s="10"/>
      <c r="I349" s="10"/>
      <c r="J349" s="10"/>
      <c r="K349" s="10"/>
      <c r="L349" s="10"/>
      <c r="M349" s="10"/>
      <c r="N349" s="37"/>
    </row>
    <row r="350" spans="1:14" ht="126.75" customHeight="1">
      <c r="A350" s="100" t="s">
        <v>439</v>
      </c>
      <c r="B350" s="10" t="s">
        <v>143</v>
      </c>
      <c r="C350" s="10">
        <v>5965</v>
      </c>
      <c r="D350" s="7"/>
      <c r="E350" s="10"/>
      <c r="F350" s="10">
        <v>5965</v>
      </c>
      <c r="G350" s="10"/>
      <c r="H350" s="10"/>
      <c r="I350" s="10"/>
      <c r="J350" s="10"/>
      <c r="K350" s="10"/>
      <c r="L350" s="10"/>
      <c r="M350" s="10"/>
      <c r="N350" s="10"/>
    </row>
    <row r="351" spans="1:14" ht="146.25">
      <c r="A351" s="20" t="s">
        <v>440</v>
      </c>
      <c r="B351" s="10" t="s">
        <v>144</v>
      </c>
      <c r="C351" s="10">
        <v>36827</v>
      </c>
      <c r="D351" s="7"/>
      <c r="E351" s="10"/>
      <c r="F351" s="10">
        <v>36827</v>
      </c>
      <c r="G351" s="10"/>
      <c r="H351" s="10"/>
      <c r="I351" s="10"/>
      <c r="J351" s="10"/>
      <c r="K351" s="10"/>
      <c r="L351" s="10"/>
      <c r="M351" s="10"/>
      <c r="N351" s="37"/>
    </row>
    <row r="352" spans="1:14" ht="172.5" customHeight="1">
      <c r="A352" s="100" t="s">
        <v>441</v>
      </c>
      <c r="B352" s="10" t="s">
        <v>287</v>
      </c>
      <c r="C352" s="10">
        <v>26496</v>
      </c>
      <c r="D352" s="7"/>
      <c r="E352" s="10"/>
      <c r="F352" s="10">
        <v>26496</v>
      </c>
      <c r="G352" s="10"/>
      <c r="H352" s="10"/>
      <c r="I352" s="10"/>
      <c r="J352" s="10"/>
      <c r="K352" s="10"/>
      <c r="L352" s="10"/>
      <c r="M352" s="10"/>
      <c r="N352" s="37"/>
    </row>
    <row r="353" spans="1:14" ht="105.75" customHeight="1">
      <c r="A353" s="20" t="s">
        <v>442</v>
      </c>
      <c r="B353" s="10" t="s">
        <v>291</v>
      </c>
      <c r="C353" s="10">
        <v>49925</v>
      </c>
      <c r="D353" s="90" t="s">
        <v>90</v>
      </c>
      <c r="E353" s="10"/>
      <c r="F353" s="10">
        <v>49925</v>
      </c>
      <c r="G353" s="10"/>
      <c r="H353" s="10"/>
      <c r="I353" s="10"/>
      <c r="J353" s="10"/>
      <c r="K353" s="10"/>
      <c r="L353" s="10"/>
      <c r="M353" s="10"/>
      <c r="N353" s="37"/>
    </row>
    <row r="354" spans="1:14" ht="162" customHeight="1">
      <c r="A354" s="100" t="s">
        <v>444</v>
      </c>
      <c r="B354" s="10" t="s">
        <v>145</v>
      </c>
      <c r="C354" s="10">
        <v>166500</v>
      </c>
      <c r="D354" s="103" t="s">
        <v>288</v>
      </c>
      <c r="E354" s="10">
        <v>166500</v>
      </c>
      <c r="F354" s="10"/>
      <c r="G354" s="10"/>
      <c r="H354" s="10"/>
      <c r="I354" s="10"/>
      <c r="J354" s="10"/>
      <c r="K354" s="10"/>
      <c r="L354" s="10"/>
      <c r="M354" s="10"/>
      <c r="N354" s="37"/>
    </row>
    <row r="355" spans="1:14" ht="183.75">
      <c r="A355" s="20" t="s">
        <v>445</v>
      </c>
      <c r="B355" s="10" t="s">
        <v>138</v>
      </c>
      <c r="C355" s="10">
        <v>276801</v>
      </c>
      <c r="D355" s="42" t="s">
        <v>305</v>
      </c>
      <c r="E355" s="10"/>
      <c r="F355" s="10"/>
      <c r="G355" s="10"/>
      <c r="H355" s="36"/>
      <c r="I355" s="10"/>
      <c r="J355" s="10"/>
      <c r="K355" s="10"/>
      <c r="L355" s="10">
        <v>276801</v>
      </c>
      <c r="M355" s="10"/>
      <c r="N355" s="37"/>
    </row>
    <row r="356" spans="1:14" ht="195">
      <c r="A356" s="100" t="s">
        <v>447</v>
      </c>
      <c r="B356" s="10" t="s">
        <v>146</v>
      </c>
      <c r="C356" s="10">
        <v>154980</v>
      </c>
      <c r="D356" s="39"/>
      <c r="E356" s="10"/>
      <c r="F356" s="10"/>
      <c r="G356" s="10"/>
      <c r="H356" s="36"/>
      <c r="I356" s="10"/>
      <c r="J356" s="10"/>
      <c r="K356" s="10"/>
      <c r="L356" s="10">
        <v>154980</v>
      </c>
      <c r="M356" s="10"/>
      <c r="N356" s="37"/>
    </row>
    <row r="357" spans="1:14" ht="172.5" customHeight="1">
      <c r="A357" s="20" t="s">
        <v>449</v>
      </c>
      <c r="B357" s="10" t="s">
        <v>306</v>
      </c>
      <c r="C357" s="10">
        <v>14145</v>
      </c>
      <c r="D357" s="7"/>
      <c r="E357" s="10"/>
      <c r="F357" s="10"/>
      <c r="G357" s="10"/>
      <c r="H357" s="36"/>
      <c r="I357" s="10"/>
      <c r="J357" s="10"/>
      <c r="K357" s="10"/>
      <c r="L357" s="10">
        <v>14145</v>
      </c>
      <c r="M357" s="10"/>
      <c r="N357" s="37"/>
    </row>
    <row r="358" spans="1:14" ht="129" customHeight="1">
      <c r="A358" s="100" t="s">
        <v>451</v>
      </c>
      <c r="B358" s="10" t="s">
        <v>307</v>
      </c>
      <c r="C358" s="10">
        <v>42110</v>
      </c>
      <c r="D358" s="7"/>
      <c r="E358" s="10"/>
      <c r="F358" s="10"/>
      <c r="G358" s="10"/>
      <c r="H358" s="36"/>
      <c r="I358" s="10"/>
      <c r="J358" s="10"/>
      <c r="K358" s="10"/>
      <c r="L358" s="10">
        <v>42110</v>
      </c>
      <c r="M358" s="10"/>
      <c r="N358" s="37"/>
    </row>
    <row r="359" spans="1:14" ht="150" customHeight="1">
      <c r="A359" s="20" t="s">
        <v>453</v>
      </c>
      <c r="B359" s="10" t="s">
        <v>147</v>
      </c>
      <c r="C359" s="10">
        <v>7670</v>
      </c>
      <c r="D359" s="7"/>
      <c r="E359" s="10"/>
      <c r="F359" s="10"/>
      <c r="G359" s="10"/>
      <c r="H359" s="36"/>
      <c r="I359" s="10"/>
      <c r="J359" s="10"/>
      <c r="K359" s="10"/>
      <c r="L359" s="10">
        <v>7670</v>
      </c>
      <c r="M359" s="10"/>
      <c r="N359" s="37"/>
    </row>
    <row r="360" spans="1:14" ht="135.75" customHeight="1">
      <c r="A360" s="100" t="s">
        <v>455</v>
      </c>
      <c r="B360" s="10" t="s">
        <v>148</v>
      </c>
      <c r="C360" s="10">
        <v>4979</v>
      </c>
      <c r="D360" s="39"/>
      <c r="E360" s="10"/>
      <c r="F360" s="10"/>
      <c r="G360" s="10"/>
      <c r="H360" s="36"/>
      <c r="I360" s="10"/>
      <c r="J360" s="10"/>
      <c r="K360" s="10"/>
      <c r="L360" s="10">
        <v>4979</v>
      </c>
      <c r="M360" s="10"/>
      <c r="N360" s="37"/>
    </row>
    <row r="361" spans="1:14" ht="150">
      <c r="A361" s="20" t="s">
        <v>461</v>
      </c>
      <c r="B361" s="10" t="s">
        <v>139</v>
      </c>
      <c r="C361" s="10">
        <v>21258</v>
      </c>
      <c r="D361" s="39"/>
      <c r="E361" s="10"/>
      <c r="F361" s="10"/>
      <c r="G361" s="10"/>
      <c r="H361" s="36"/>
      <c r="I361" s="10"/>
      <c r="J361" s="10"/>
      <c r="K361" s="10"/>
      <c r="L361" s="10"/>
      <c r="M361" s="10">
        <v>21258</v>
      </c>
      <c r="N361" s="37"/>
    </row>
    <row r="362" spans="1:14" ht="168.75">
      <c r="A362" s="100" t="s">
        <v>289</v>
      </c>
      <c r="B362" s="10" t="s">
        <v>311</v>
      </c>
      <c r="C362" s="10">
        <v>25092</v>
      </c>
      <c r="D362" s="39"/>
      <c r="E362" s="10"/>
      <c r="F362" s="10"/>
      <c r="G362" s="10"/>
      <c r="H362" s="36"/>
      <c r="I362" s="10"/>
      <c r="J362" s="10">
        <v>25092</v>
      </c>
      <c r="K362" s="10"/>
      <c r="L362" s="10"/>
      <c r="M362" s="10"/>
      <c r="N362" s="37"/>
    </row>
    <row r="363" spans="1:14" ht="213.75">
      <c r="A363" s="20" t="s">
        <v>290</v>
      </c>
      <c r="B363" s="10" t="s">
        <v>312</v>
      </c>
      <c r="C363" s="10">
        <v>248626</v>
      </c>
      <c r="D363" s="39"/>
      <c r="E363" s="10"/>
      <c r="F363" s="10"/>
      <c r="G363" s="10"/>
      <c r="H363" s="36"/>
      <c r="I363" s="10"/>
      <c r="J363" s="10">
        <v>248626</v>
      </c>
      <c r="K363" s="10"/>
      <c r="L363" s="10"/>
      <c r="M363" s="10"/>
      <c r="N363" s="37"/>
    </row>
    <row r="364" spans="1:14" ht="159.75" customHeight="1">
      <c r="A364" s="100" t="s">
        <v>462</v>
      </c>
      <c r="B364" s="10" t="s">
        <v>313</v>
      </c>
      <c r="C364" s="10">
        <v>91585</v>
      </c>
      <c r="D364" s="39"/>
      <c r="E364" s="10"/>
      <c r="F364" s="10"/>
      <c r="G364" s="10"/>
      <c r="H364" s="36"/>
      <c r="I364" s="10"/>
      <c r="J364" s="10">
        <v>91585</v>
      </c>
      <c r="K364" s="10"/>
      <c r="L364" s="10"/>
      <c r="M364" s="10"/>
      <c r="N364" s="37"/>
    </row>
    <row r="365" spans="1:14" ht="138" customHeight="1">
      <c r="A365" s="20" t="s">
        <v>464</v>
      </c>
      <c r="B365" s="10" t="s">
        <v>149</v>
      </c>
      <c r="C365" s="10">
        <v>6000</v>
      </c>
      <c r="D365" s="39"/>
      <c r="E365" s="10"/>
      <c r="F365" s="10"/>
      <c r="G365" s="10"/>
      <c r="H365" s="36"/>
      <c r="I365" s="10"/>
      <c r="J365" s="10">
        <v>6000</v>
      </c>
      <c r="K365" s="10"/>
      <c r="L365" s="10"/>
      <c r="M365" s="10"/>
      <c r="N365" s="37"/>
    </row>
    <row r="366" spans="1:14" ht="140.25" customHeight="1">
      <c r="A366" s="100" t="s">
        <v>292</v>
      </c>
      <c r="B366" s="10" t="s">
        <v>140</v>
      </c>
      <c r="C366" s="10">
        <v>4707</v>
      </c>
      <c r="D366" s="39"/>
      <c r="E366" s="10"/>
      <c r="F366" s="10"/>
      <c r="G366" s="10"/>
      <c r="H366" s="36"/>
      <c r="I366" s="10">
        <v>4707</v>
      </c>
      <c r="J366" s="10"/>
      <c r="K366" s="10"/>
      <c r="L366" s="10"/>
      <c r="M366" s="10"/>
      <c r="N366" s="37"/>
    </row>
    <row r="367" spans="1:14" ht="147">
      <c r="A367" s="20" t="s">
        <v>293</v>
      </c>
      <c r="B367" s="10" t="s">
        <v>317</v>
      </c>
      <c r="C367" s="10">
        <v>568887</v>
      </c>
      <c r="D367" s="90" t="s">
        <v>315</v>
      </c>
      <c r="E367" s="10"/>
      <c r="F367" s="10"/>
      <c r="G367" s="10"/>
      <c r="H367" s="36"/>
      <c r="I367" s="10">
        <v>568887</v>
      </c>
      <c r="J367" s="10"/>
      <c r="K367" s="10"/>
      <c r="L367" s="10"/>
      <c r="M367" s="10"/>
      <c r="N367" s="37"/>
    </row>
    <row r="368" spans="1:14" ht="67.5">
      <c r="A368" s="100" t="s">
        <v>294</v>
      </c>
      <c r="B368" s="10" t="s">
        <v>318</v>
      </c>
      <c r="C368" s="10">
        <v>146732</v>
      </c>
      <c r="D368" s="90" t="s">
        <v>316</v>
      </c>
      <c r="E368" s="10"/>
      <c r="F368" s="10"/>
      <c r="G368" s="10"/>
      <c r="H368" s="36"/>
      <c r="I368" s="10">
        <v>146732</v>
      </c>
      <c r="J368" s="10"/>
      <c r="K368" s="10"/>
      <c r="L368" s="10"/>
      <c r="M368" s="10"/>
      <c r="N368" s="37"/>
    </row>
    <row r="369" spans="1:14" ht="48.75" customHeight="1">
      <c r="A369" s="20" t="s">
        <v>295</v>
      </c>
      <c r="B369" s="10" t="s">
        <v>319</v>
      </c>
      <c r="C369" s="10">
        <v>16695</v>
      </c>
      <c r="D369" s="39"/>
      <c r="E369" s="10"/>
      <c r="F369" s="10"/>
      <c r="G369" s="10"/>
      <c r="H369" s="36"/>
      <c r="I369" s="10">
        <v>16695</v>
      </c>
      <c r="J369" s="10"/>
      <c r="K369" s="10"/>
      <c r="L369" s="10"/>
      <c r="M369" s="10"/>
      <c r="N369" s="37"/>
    </row>
    <row r="370" spans="1:14" ht="112.5">
      <c r="A370" s="100" t="s">
        <v>296</v>
      </c>
      <c r="B370" s="10" t="s">
        <v>320</v>
      </c>
      <c r="C370" s="10">
        <v>684207</v>
      </c>
      <c r="D370" s="90" t="s">
        <v>91</v>
      </c>
      <c r="E370" s="10"/>
      <c r="F370" s="10"/>
      <c r="G370" s="10">
        <v>684207</v>
      </c>
      <c r="H370" s="36"/>
      <c r="I370" s="10"/>
      <c r="J370" s="10"/>
      <c r="K370" s="10"/>
      <c r="L370" s="10"/>
      <c r="M370" s="10"/>
      <c r="N370" s="37"/>
    </row>
    <row r="371" spans="1:14" ht="240" customHeight="1">
      <c r="A371" s="20" t="s">
        <v>297</v>
      </c>
      <c r="B371" s="10" t="s">
        <v>308</v>
      </c>
      <c r="C371" s="10">
        <v>229346</v>
      </c>
      <c r="D371" s="90" t="s">
        <v>92</v>
      </c>
      <c r="E371" s="10"/>
      <c r="F371" s="10"/>
      <c r="G371" s="10"/>
      <c r="H371" s="36"/>
      <c r="I371" s="10"/>
      <c r="J371" s="10"/>
      <c r="K371" s="10">
        <v>229346</v>
      </c>
      <c r="L371" s="10"/>
      <c r="M371" s="10"/>
      <c r="N371" s="37"/>
    </row>
    <row r="372" spans="1:14" ht="78.75">
      <c r="A372" s="100" t="s">
        <v>298</v>
      </c>
      <c r="B372" s="10" t="s">
        <v>309</v>
      </c>
      <c r="C372" s="10">
        <v>126920</v>
      </c>
      <c r="D372" s="90" t="s">
        <v>310</v>
      </c>
      <c r="E372" s="10"/>
      <c r="F372" s="10"/>
      <c r="G372" s="10"/>
      <c r="H372" s="36"/>
      <c r="I372" s="10"/>
      <c r="J372" s="10"/>
      <c r="K372" s="10">
        <v>126920</v>
      </c>
      <c r="L372" s="10"/>
      <c r="M372" s="10"/>
      <c r="N372" s="37"/>
    </row>
    <row r="373" spans="1:14" ht="205.5" customHeight="1">
      <c r="A373" s="20" t="s">
        <v>299</v>
      </c>
      <c r="B373" s="10" t="s">
        <v>84</v>
      </c>
      <c r="C373" s="10">
        <v>41499</v>
      </c>
      <c r="D373" s="39"/>
      <c r="E373" s="10"/>
      <c r="F373" s="10"/>
      <c r="G373" s="10"/>
      <c r="H373" s="36"/>
      <c r="I373" s="10"/>
      <c r="J373" s="10"/>
      <c r="K373" s="10">
        <v>41499</v>
      </c>
      <c r="L373" s="10"/>
      <c r="M373" s="10"/>
      <c r="N373" s="37"/>
    </row>
    <row r="374" spans="1:14" ht="138" customHeight="1">
      <c r="A374" s="100" t="s">
        <v>300</v>
      </c>
      <c r="B374" s="10" t="s">
        <v>150</v>
      </c>
      <c r="C374" s="10">
        <v>5100</v>
      </c>
      <c r="D374" s="40"/>
      <c r="E374" s="10"/>
      <c r="F374" s="10"/>
      <c r="G374" s="10"/>
      <c r="H374" s="10"/>
      <c r="I374" s="10"/>
      <c r="J374" s="10"/>
      <c r="K374" s="10"/>
      <c r="L374" s="10"/>
      <c r="M374" s="10"/>
      <c r="N374" s="10">
        <v>5100</v>
      </c>
    </row>
    <row r="375" spans="1:14" ht="136.5" customHeight="1">
      <c r="A375" s="20" t="s">
        <v>301</v>
      </c>
      <c r="B375" s="10" t="s">
        <v>259</v>
      </c>
      <c r="C375" s="10">
        <v>926350</v>
      </c>
      <c r="D375" s="40"/>
      <c r="E375" s="10"/>
      <c r="F375" s="10">
        <v>270521</v>
      </c>
      <c r="G375" s="10">
        <v>121583</v>
      </c>
      <c r="H375" s="10">
        <v>104501</v>
      </c>
      <c r="I375" s="10">
        <v>26992</v>
      </c>
      <c r="J375" s="10">
        <v>164770</v>
      </c>
      <c r="K375" s="10">
        <v>146350</v>
      </c>
      <c r="L375" s="10">
        <v>51719</v>
      </c>
      <c r="M375" s="10">
        <v>22944</v>
      </c>
      <c r="N375" s="10">
        <v>16970</v>
      </c>
    </row>
    <row r="376" spans="1:14" ht="67.5">
      <c r="A376" s="100" t="s">
        <v>302</v>
      </c>
      <c r="B376" s="10" t="s">
        <v>260</v>
      </c>
      <c r="C376" s="10">
        <v>58159</v>
      </c>
      <c r="D376" s="40"/>
      <c r="E376" s="10"/>
      <c r="F376" s="10">
        <v>2286</v>
      </c>
      <c r="G376" s="10">
        <v>181</v>
      </c>
      <c r="H376" s="10">
        <v>185</v>
      </c>
      <c r="I376" s="10">
        <v>13106</v>
      </c>
      <c r="J376" s="10">
        <v>13358</v>
      </c>
      <c r="K376" s="10">
        <v>438</v>
      </c>
      <c r="L376" s="10">
        <v>3594</v>
      </c>
      <c r="M376" s="10">
        <v>13025</v>
      </c>
      <c r="N376" s="10">
        <v>11986</v>
      </c>
    </row>
    <row r="377" spans="1:14" ht="70.5" customHeight="1">
      <c r="A377" s="20" t="s">
        <v>303</v>
      </c>
      <c r="B377" s="10" t="s">
        <v>314</v>
      </c>
      <c r="C377" s="10">
        <v>114808</v>
      </c>
      <c r="D377" s="40"/>
      <c r="E377" s="10"/>
      <c r="F377" s="10">
        <v>5770</v>
      </c>
      <c r="G377" s="10">
        <v>7656</v>
      </c>
      <c r="H377" s="10">
        <v>16544</v>
      </c>
      <c r="I377" s="10"/>
      <c r="J377" s="10">
        <v>50758</v>
      </c>
      <c r="K377" s="10">
        <v>6293</v>
      </c>
      <c r="L377" s="10">
        <v>1994</v>
      </c>
      <c r="M377" s="10">
        <v>15683</v>
      </c>
      <c r="N377" s="10">
        <v>10110</v>
      </c>
    </row>
    <row r="378" spans="1:14" ht="250.5" customHeight="1">
      <c r="A378" s="100" t="s">
        <v>304</v>
      </c>
      <c r="B378" s="10" t="s">
        <v>261</v>
      </c>
      <c r="C378" s="10"/>
      <c r="D378" s="42" t="s">
        <v>93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s="46" customFormat="1" ht="20.25" customHeight="1">
      <c r="A379" s="133" t="s">
        <v>166</v>
      </c>
      <c r="B379" s="133"/>
      <c r="C379" s="53">
        <f>SUM(C343:C378)</f>
        <v>7648743</v>
      </c>
      <c r="D379" s="52">
        <f>1502070+80000+233785+50000+40000+284443+142222+36683+256480+30000+3716496+19708+10773+49925+300000+229346</f>
        <v>6981931</v>
      </c>
      <c r="E379" s="53">
        <f aca="true" t="shared" si="12" ref="E379:N379">SUM(E343:E378)</f>
        <v>166500</v>
      </c>
      <c r="F379" s="53">
        <f t="shared" si="12"/>
        <v>3277873</v>
      </c>
      <c r="G379" s="53">
        <f t="shared" si="12"/>
        <v>1479918</v>
      </c>
      <c r="H379" s="53">
        <f t="shared" si="12"/>
        <v>121230</v>
      </c>
      <c r="I379" s="53">
        <f t="shared" si="12"/>
        <v>777119</v>
      </c>
      <c r="J379" s="53">
        <f t="shared" si="12"/>
        <v>600189</v>
      </c>
      <c r="K379" s="53">
        <f t="shared" si="12"/>
        <v>550846</v>
      </c>
      <c r="L379" s="53">
        <f t="shared" si="12"/>
        <v>557992</v>
      </c>
      <c r="M379" s="53">
        <f t="shared" si="12"/>
        <v>72910</v>
      </c>
      <c r="N379" s="53">
        <f t="shared" si="12"/>
        <v>44166</v>
      </c>
    </row>
    <row r="380" spans="1:14" s="46" customFormat="1" ht="15" customHeight="1">
      <c r="A380" s="130" t="s">
        <v>19</v>
      </c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</row>
    <row r="381" spans="1:14" s="46" customFormat="1" ht="13.5" customHeight="1">
      <c r="A381" s="130" t="s">
        <v>20</v>
      </c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53"/>
    </row>
    <row r="382" spans="1:14" s="46" customFormat="1" ht="15.75" customHeight="1">
      <c r="A382" s="134" t="s">
        <v>281</v>
      </c>
      <c r="B382" s="134"/>
      <c r="C382" s="53">
        <f aca="true" t="shared" si="13" ref="C382:N382">C339+C379</f>
        <v>98480881</v>
      </c>
      <c r="D382" s="52">
        <f t="shared" si="13"/>
        <v>45909922.2</v>
      </c>
      <c r="E382" s="53">
        <f t="shared" si="13"/>
        <v>14097534</v>
      </c>
      <c r="F382" s="53">
        <f t="shared" si="13"/>
        <v>23748414</v>
      </c>
      <c r="G382" s="53">
        <f t="shared" si="13"/>
        <v>5890333.2</v>
      </c>
      <c r="H382" s="53">
        <f t="shared" si="13"/>
        <v>3279985</v>
      </c>
      <c r="I382" s="53">
        <f t="shared" si="13"/>
        <v>7366279</v>
      </c>
      <c r="J382" s="53">
        <f t="shared" si="13"/>
        <v>7115853</v>
      </c>
      <c r="K382" s="53">
        <f t="shared" si="13"/>
        <v>4267690</v>
      </c>
      <c r="L382" s="53">
        <f t="shared" si="13"/>
        <v>8451698</v>
      </c>
      <c r="M382" s="53">
        <f t="shared" si="13"/>
        <v>21065785</v>
      </c>
      <c r="N382" s="53">
        <f t="shared" si="13"/>
        <v>3197310</v>
      </c>
    </row>
    <row r="383" spans="1:14" s="46" customFormat="1" ht="20.25" customHeight="1">
      <c r="A383" s="130" t="s">
        <v>19</v>
      </c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</row>
    <row r="384" spans="1:14" s="46" customFormat="1" ht="19.5" customHeight="1">
      <c r="A384" s="130" t="s">
        <v>20</v>
      </c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</row>
    <row r="385" spans="1:14" s="46" customFormat="1" ht="16.5" customHeight="1">
      <c r="A385" s="131" t="s">
        <v>385</v>
      </c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</row>
    <row r="386" spans="1:14" ht="105.75" customHeight="1">
      <c r="A386" s="20" t="s">
        <v>467</v>
      </c>
      <c r="B386" s="11" t="s">
        <v>70</v>
      </c>
      <c r="C386" s="104">
        <v>1873681</v>
      </c>
      <c r="D386" s="41" t="s">
        <v>71</v>
      </c>
      <c r="E386" s="104"/>
      <c r="F386" s="104">
        <v>1873681</v>
      </c>
      <c r="G386" s="104"/>
      <c r="H386" s="104"/>
      <c r="I386" s="104"/>
      <c r="J386" s="104"/>
      <c r="K386" s="104"/>
      <c r="L386" s="104"/>
      <c r="M386" s="104"/>
      <c r="N386" s="104"/>
    </row>
    <row r="387" spans="1:14" ht="148.5" customHeight="1">
      <c r="A387" s="20" t="s">
        <v>429</v>
      </c>
      <c r="B387" s="11" t="s">
        <v>388</v>
      </c>
      <c r="C387" s="104">
        <f aca="true" t="shared" si="14" ref="C387:C418">SUM(D387:N387)</f>
        <v>256853.46</v>
      </c>
      <c r="D387" s="41"/>
      <c r="E387" s="104"/>
      <c r="F387" s="104">
        <v>256853.46</v>
      </c>
      <c r="G387" s="104"/>
      <c r="H387" s="104"/>
      <c r="I387" s="104"/>
      <c r="J387" s="104"/>
      <c r="K387" s="104"/>
      <c r="L387" s="104"/>
      <c r="M387" s="104"/>
      <c r="N387" s="104"/>
    </row>
    <row r="388" spans="1:14" ht="60.75" customHeight="1">
      <c r="A388" s="20" t="s">
        <v>430</v>
      </c>
      <c r="B388" s="11" t="s">
        <v>389</v>
      </c>
      <c r="C388" s="104">
        <f t="shared" si="14"/>
        <v>16595.22</v>
      </c>
      <c r="D388" s="41"/>
      <c r="E388" s="104"/>
      <c r="F388" s="104">
        <v>16595.22</v>
      </c>
      <c r="G388" s="104"/>
      <c r="H388" s="104"/>
      <c r="I388" s="104"/>
      <c r="J388" s="104"/>
      <c r="K388" s="104"/>
      <c r="L388" s="104"/>
      <c r="M388" s="104"/>
      <c r="N388" s="104"/>
    </row>
    <row r="389" spans="1:14" ht="114.75" customHeight="1">
      <c r="A389" s="20" t="s">
        <v>432</v>
      </c>
      <c r="B389" s="11" t="s">
        <v>72</v>
      </c>
      <c r="C389" s="104">
        <f t="shared" si="14"/>
        <v>321135</v>
      </c>
      <c r="D389" s="41" t="s">
        <v>390</v>
      </c>
      <c r="E389" s="104"/>
      <c r="F389" s="104">
        <v>321135</v>
      </c>
      <c r="G389" s="104"/>
      <c r="H389" s="104"/>
      <c r="I389" s="104"/>
      <c r="J389" s="104"/>
      <c r="K389" s="104"/>
      <c r="L389" s="104"/>
      <c r="M389" s="104"/>
      <c r="N389" s="104"/>
    </row>
    <row r="390" spans="1:14" ht="48.75" customHeight="1">
      <c r="A390" s="20" t="s">
        <v>433</v>
      </c>
      <c r="B390" s="11" t="s">
        <v>391</v>
      </c>
      <c r="C390" s="104">
        <f t="shared" si="14"/>
        <v>1500</v>
      </c>
      <c r="D390" s="41"/>
      <c r="E390" s="104"/>
      <c r="F390" s="104">
        <v>1500</v>
      </c>
      <c r="G390" s="104"/>
      <c r="H390" s="104"/>
      <c r="I390" s="104"/>
      <c r="J390" s="104"/>
      <c r="K390" s="104"/>
      <c r="L390" s="104"/>
      <c r="M390" s="104"/>
      <c r="N390" s="104"/>
    </row>
    <row r="391" spans="1:14" ht="58.5" customHeight="1">
      <c r="A391" s="20" t="s">
        <v>436</v>
      </c>
      <c r="B391" s="11" t="s">
        <v>392</v>
      </c>
      <c r="C391" s="104">
        <f t="shared" si="14"/>
        <v>8592</v>
      </c>
      <c r="D391" s="41"/>
      <c r="E391" s="104"/>
      <c r="F391" s="104">
        <v>8592</v>
      </c>
      <c r="G391" s="104"/>
      <c r="H391" s="104"/>
      <c r="I391" s="104"/>
      <c r="J391" s="104"/>
      <c r="K391" s="104"/>
      <c r="L391" s="104"/>
      <c r="M391" s="104"/>
      <c r="N391" s="104"/>
    </row>
    <row r="392" spans="1:14" ht="168.75" customHeight="1">
      <c r="A392" s="20" t="s">
        <v>438</v>
      </c>
      <c r="B392" s="11" t="s">
        <v>78</v>
      </c>
      <c r="C392" s="104">
        <f t="shared" si="14"/>
        <v>93268</v>
      </c>
      <c r="D392" s="41" t="s">
        <v>395</v>
      </c>
      <c r="E392" s="104">
        <v>93268</v>
      </c>
      <c r="F392" s="104"/>
      <c r="G392" s="104"/>
      <c r="H392" s="104"/>
      <c r="I392" s="104"/>
      <c r="J392" s="104"/>
      <c r="K392" s="104"/>
      <c r="L392" s="104"/>
      <c r="M392" s="104"/>
      <c r="N392" s="104"/>
    </row>
    <row r="393" spans="1:14" ht="37.5" customHeight="1">
      <c r="A393" s="20" t="s">
        <v>439</v>
      </c>
      <c r="B393" s="11" t="s">
        <v>396</v>
      </c>
      <c r="C393" s="104">
        <f t="shared" si="14"/>
        <v>85981</v>
      </c>
      <c r="D393" s="41"/>
      <c r="E393" s="104">
        <v>85981</v>
      </c>
      <c r="F393" s="104"/>
      <c r="G393" s="104"/>
      <c r="H393" s="104"/>
      <c r="I393" s="104"/>
      <c r="J393" s="104"/>
      <c r="K393" s="104"/>
      <c r="L393" s="104"/>
      <c r="M393" s="104"/>
      <c r="N393" s="104"/>
    </row>
    <row r="394" spans="1:14" ht="69" customHeight="1">
      <c r="A394" s="20" t="s">
        <v>440</v>
      </c>
      <c r="B394" s="11" t="s">
        <v>397</v>
      </c>
      <c r="C394" s="104">
        <f t="shared" si="14"/>
        <v>399862</v>
      </c>
      <c r="D394" s="41" t="s">
        <v>398</v>
      </c>
      <c r="E394" s="104">
        <v>399862</v>
      </c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1:14" ht="91.5" customHeight="1">
      <c r="A395" s="20" t="s">
        <v>441</v>
      </c>
      <c r="B395" s="11" t="s">
        <v>400</v>
      </c>
      <c r="C395" s="104">
        <f t="shared" si="14"/>
        <v>10332</v>
      </c>
      <c r="D395" s="41"/>
      <c r="E395" s="104"/>
      <c r="F395" s="104"/>
      <c r="G395" s="104"/>
      <c r="H395" s="104"/>
      <c r="I395" s="104"/>
      <c r="J395" s="104"/>
      <c r="K395" s="104"/>
      <c r="L395" s="104">
        <v>10332</v>
      </c>
      <c r="M395" s="104"/>
      <c r="N395" s="104"/>
    </row>
    <row r="396" spans="1:14" ht="120" customHeight="1">
      <c r="A396" s="20" t="s">
        <v>442</v>
      </c>
      <c r="B396" s="11" t="s">
        <v>73</v>
      </c>
      <c r="C396" s="104">
        <f t="shared" si="14"/>
        <v>23632</v>
      </c>
      <c r="D396" s="41" t="s">
        <v>399</v>
      </c>
      <c r="E396" s="104"/>
      <c r="F396" s="104"/>
      <c r="G396" s="104"/>
      <c r="H396" s="104"/>
      <c r="I396" s="104"/>
      <c r="J396" s="104"/>
      <c r="K396" s="104"/>
      <c r="L396" s="104">
        <v>23632</v>
      </c>
      <c r="M396" s="104"/>
      <c r="N396" s="104"/>
    </row>
    <row r="397" spans="1:14" ht="137.25" customHeight="1">
      <c r="A397" s="20" t="s">
        <v>444</v>
      </c>
      <c r="B397" s="11" t="s">
        <v>74</v>
      </c>
      <c r="C397" s="104">
        <f t="shared" si="14"/>
        <v>462022</v>
      </c>
      <c r="D397" s="41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>
        <v>462022</v>
      </c>
    </row>
    <row r="398" spans="1:14" ht="71.25" customHeight="1">
      <c r="A398" s="20" t="s">
        <v>445</v>
      </c>
      <c r="B398" s="11" t="s">
        <v>401</v>
      </c>
      <c r="C398" s="104">
        <f t="shared" si="14"/>
        <v>997132</v>
      </c>
      <c r="D398" s="41" t="s">
        <v>402</v>
      </c>
      <c r="E398" s="104"/>
      <c r="F398" s="104"/>
      <c r="G398" s="104"/>
      <c r="H398" s="104"/>
      <c r="I398" s="104">
        <v>997132</v>
      </c>
      <c r="J398" s="104"/>
      <c r="K398" s="104"/>
      <c r="L398" s="104"/>
      <c r="M398" s="104"/>
      <c r="N398" s="104"/>
    </row>
    <row r="399" spans="1:14" ht="149.25" customHeight="1">
      <c r="A399" s="20" t="s">
        <v>447</v>
      </c>
      <c r="B399" s="11" t="s">
        <v>403</v>
      </c>
      <c r="C399" s="104">
        <f t="shared" si="14"/>
        <v>3736</v>
      </c>
      <c r="D399" s="41"/>
      <c r="E399" s="104"/>
      <c r="F399" s="104"/>
      <c r="G399" s="104"/>
      <c r="H399" s="104"/>
      <c r="I399" s="104">
        <v>3736</v>
      </c>
      <c r="J399" s="104"/>
      <c r="K399" s="104"/>
      <c r="L399" s="104"/>
      <c r="M399" s="104"/>
      <c r="N399" s="104"/>
    </row>
    <row r="400" spans="1:14" ht="48" customHeight="1">
      <c r="A400" s="20" t="s">
        <v>449</v>
      </c>
      <c r="B400" s="11" t="s">
        <v>405</v>
      </c>
      <c r="C400" s="104">
        <f t="shared" si="14"/>
        <v>311852</v>
      </c>
      <c r="D400" s="41"/>
      <c r="E400" s="104"/>
      <c r="F400" s="104"/>
      <c r="G400" s="104"/>
      <c r="H400" s="104"/>
      <c r="I400" s="104"/>
      <c r="J400" s="104">
        <v>311852</v>
      </c>
      <c r="K400" s="104"/>
      <c r="L400" s="104"/>
      <c r="M400" s="104"/>
      <c r="N400" s="104"/>
    </row>
    <row r="401" spans="1:14" ht="24.75" customHeight="1">
      <c r="A401" s="20" t="s">
        <v>451</v>
      </c>
      <c r="B401" s="11" t="s">
        <v>406</v>
      </c>
      <c r="C401" s="104">
        <f t="shared" si="14"/>
        <v>57148</v>
      </c>
      <c r="D401" s="41"/>
      <c r="E401" s="104"/>
      <c r="F401" s="104"/>
      <c r="G401" s="104"/>
      <c r="H401" s="104"/>
      <c r="I401" s="104"/>
      <c r="J401" s="104">
        <v>57148</v>
      </c>
      <c r="K401" s="104"/>
      <c r="L401" s="104"/>
      <c r="M401" s="104"/>
      <c r="N401" s="104"/>
    </row>
    <row r="402" spans="1:14" ht="26.25" customHeight="1">
      <c r="A402" s="20" t="s">
        <v>453</v>
      </c>
      <c r="B402" s="11" t="s">
        <v>407</v>
      </c>
      <c r="C402" s="104">
        <f t="shared" si="14"/>
        <v>45764</v>
      </c>
      <c r="D402" s="41" t="s">
        <v>404</v>
      </c>
      <c r="E402" s="104"/>
      <c r="F402" s="104"/>
      <c r="G402" s="104"/>
      <c r="H402" s="104"/>
      <c r="I402" s="104"/>
      <c r="J402" s="104">
        <v>45764</v>
      </c>
      <c r="K402" s="104"/>
      <c r="L402" s="104"/>
      <c r="M402" s="104"/>
      <c r="N402" s="104"/>
    </row>
    <row r="403" spans="1:14" s="60" customFormat="1" ht="207.75" customHeight="1">
      <c r="A403" s="29" t="s">
        <v>455</v>
      </c>
      <c r="B403" s="109" t="s">
        <v>75</v>
      </c>
      <c r="C403" s="106">
        <v>1720</v>
      </c>
      <c r="D403" s="107"/>
      <c r="E403" s="106"/>
      <c r="F403" s="106"/>
      <c r="G403" s="106"/>
      <c r="H403" s="106"/>
      <c r="I403" s="106"/>
      <c r="J403" s="106">
        <v>1720</v>
      </c>
      <c r="K403" s="106"/>
      <c r="L403" s="106"/>
      <c r="M403" s="106"/>
      <c r="N403" s="106"/>
    </row>
    <row r="404" spans="1:14" s="60" customFormat="1" ht="240" customHeight="1">
      <c r="A404" s="20" t="s">
        <v>461</v>
      </c>
      <c r="B404" s="108" t="s">
        <v>76</v>
      </c>
      <c r="C404" s="106">
        <v>5241</v>
      </c>
      <c r="D404" s="107"/>
      <c r="E404" s="106"/>
      <c r="F404" s="106"/>
      <c r="G404" s="106"/>
      <c r="H404" s="106"/>
      <c r="I404" s="106"/>
      <c r="J404" s="106"/>
      <c r="K404" s="106">
        <v>5241</v>
      </c>
      <c r="L404" s="106"/>
      <c r="M404" s="106"/>
      <c r="N404" s="106"/>
    </row>
    <row r="405" spans="1:14" s="60" customFormat="1" ht="37.5" customHeight="1">
      <c r="A405" s="29" t="s">
        <v>289</v>
      </c>
      <c r="B405" s="105" t="s">
        <v>394</v>
      </c>
      <c r="C405" s="106">
        <f t="shared" si="14"/>
        <v>144980</v>
      </c>
      <c r="D405" s="107"/>
      <c r="E405" s="106"/>
      <c r="F405" s="106">
        <v>16803</v>
      </c>
      <c r="G405" s="106">
        <v>41756</v>
      </c>
      <c r="H405" s="106">
        <v>14438</v>
      </c>
      <c r="I405" s="106"/>
      <c r="J405" s="106">
        <v>41534</v>
      </c>
      <c r="K405" s="106">
        <v>30449</v>
      </c>
      <c r="L405" s="106"/>
      <c r="M405" s="106"/>
      <c r="N405" s="106"/>
    </row>
    <row r="406" spans="1:14" ht="60" customHeight="1">
      <c r="A406" s="20" t="s">
        <v>290</v>
      </c>
      <c r="B406" s="10" t="s">
        <v>393</v>
      </c>
      <c r="C406" s="104">
        <f t="shared" si="14"/>
        <v>136728.03</v>
      </c>
      <c r="D406" s="41"/>
      <c r="E406" s="104"/>
      <c r="F406" s="104">
        <v>8133</v>
      </c>
      <c r="G406" s="104">
        <v>9195</v>
      </c>
      <c r="H406" s="104">
        <v>23211</v>
      </c>
      <c r="I406" s="104">
        <v>29</v>
      </c>
      <c r="J406" s="104">
        <v>52088</v>
      </c>
      <c r="K406" s="104">
        <v>14900.03</v>
      </c>
      <c r="L406" s="104">
        <v>364</v>
      </c>
      <c r="M406" s="104">
        <v>17706</v>
      </c>
      <c r="N406" s="104">
        <v>11102</v>
      </c>
    </row>
    <row r="407" spans="1:14" ht="69" customHeight="1">
      <c r="A407" s="29" t="s">
        <v>462</v>
      </c>
      <c r="B407" s="11" t="s">
        <v>260</v>
      </c>
      <c r="C407" s="104">
        <f t="shared" si="14"/>
        <v>60875</v>
      </c>
      <c r="D407" s="41"/>
      <c r="E407" s="104"/>
      <c r="F407" s="104">
        <v>2471</v>
      </c>
      <c r="G407" s="104">
        <v>831</v>
      </c>
      <c r="H407" s="104">
        <v>95</v>
      </c>
      <c r="I407" s="104">
        <v>20884</v>
      </c>
      <c r="J407" s="104">
        <v>6887</v>
      </c>
      <c r="K407" s="104">
        <v>532</v>
      </c>
      <c r="L407" s="104">
        <v>3709</v>
      </c>
      <c r="M407" s="104">
        <v>13426</v>
      </c>
      <c r="N407" s="104">
        <v>12040</v>
      </c>
    </row>
    <row r="408" spans="1:14" ht="126.75" customHeight="1">
      <c r="A408" s="20" t="s">
        <v>464</v>
      </c>
      <c r="B408" s="11" t="s">
        <v>77</v>
      </c>
      <c r="C408" s="104">
        <f t="shared" si="14"/>
        <v>886366.2</v>
      </c>
      <c r="D408" s="41"/>
      <c r="E408" s="104"/>
      <c r="F408" s="104">
        <v>231220</v>
      </c>
      <c r="G408" s="104">
        <v>81278</v>
      </c>
      <c r="H408" s="104">
        <v>144964</v>
      </c>
      <c r="I408" s="104">
        <v>27070</v>
      </c>
      <c r="J408" s="104">
        <v>176264</v>
      </c>
      <c r="K408" s="104">
        <v>116431</v>
      </c>
      <c r="L408" s="104">
        <v>35877</v>
      </c>
      <c r="M408" s="104">
        <v>51565</v>
      </c>
      <c r="N408" s="104">
        <v>21697.2</v>
      </c>
    </row>
    <row r="409" spans="1:14" ht="83.25" customHeight="1">
      <c r="A409" s="29" t="s">
        <v>292</v>
      </c>
      <c r="B409" s="11" t="s">
        <v>408</v>
      </c>
      <c r="C409" s="104">
        <f t="shared" si="14"/>
        <v>23985</v>
      </c>
      <c r="D409" s="41"/>
      <c r="E409" s="104"/>
      <c r="F409" s="104">
        <v>23985</v>
      </c>
      <c r="G409" s="104"/>
      <c r="H409" s="104"/>
      <c r="I409" s="104"/>
      <c r="J409" s="104"/>
      <c r="K409" s="104"/>
      <c r="L409" s="104"/>
      <c r="M409" s="104"/>
      <c r="N409" s="104"/>
    </row>
    <row r="410" spans="1:14" ht="57.75" customHeight="1">
      <c r="A410" s="20" t="s">
        <v>293</v>
      </c>
      <c r="B410" s="11" t="s">
        <v>409</v>
      </c>
      <c r="C410" s="104">
        <f t="shared" si="14"/>
        <v>22878</v>
      </c>
      <c r="D410" s="41"/>
      <c r="E410" s="104"/>
      <c r="F410" s="104"/>
      <c r="G410" s="104"/>
      <c r="H410" s="104"/>
      <c r="I410" s="104"/>
      <c r="J410" s="104"/>
      <c r="K410" s="104">
        <v>22878</v>
      </c>
      <c r="L410" s="104"/>
      <c r="M410" s="104"/>
      <c r="N410" s="104"/>
    </row>
    <row r="411" spans="1:14" ht="79.5" customHeight="1">
      <c r="A411" s="29" t="s">
        <v>294</v>
      </c>
      <c r="B411" s="11" t="s">
        <v>410</v>
      </c>
      <c r="C411" s="104">
        <f t="shared" si="14"/>
        <v>64206</v>
      </c>
      <c r="D411" s="41" t="s">
        <v>411</v>
      </c>
      <c r="E411" s="104"/>
      <c r="F411" s="104">
        <v>64206</v>
      </c>
      <c r="G411" s="104"/>
      <c r="H411" s="104"/>
      <c r="I411" s="104"/>
      <c r="J411" s="104"/>
      <c r="K411" s="104"/>
      <c r="L411" s="104"/>
      <c r="M411" s="104"/>
      <c r="N411" s="104"/>
    </row>
    <row r="412" spans="1:14" ht="83.25" customHeight="1">
      <c r="A412" s="20" t="s">
        <v>295</v>
      </c>
      <c r="B412" s="11" t="s">
        <v>413</v>
      </c>
      <c r="C412" s="104">
        <f t="shared" si="14"/>
        <v>47970</v>
      </c>
      <c r="D412" s="41" t="s">
        <v>412</v>
      </c>
      <c r="E412" s="104">
        <v>47970</v>
      </c>
      <c r="F412" s="104"/>
      <c r="G412" s="104"/>
      <c r="H412" s="104"/>
      <c r="I412" s="104"/>
      <c r="J412" s="104"/>
      <c r="K412" s="104"/>
      <c r="L412" s="104"/>
      <c r="M412" s="104"/>
      <c r="N412" s="104"/>
    </row>
    <row r="413" spans="1:14" ht="102" customHeight="1">
      <c r="A413" s="29" t="s">
        <v>296</v>
      </c>
      <c r="B413" s="11" t="s">
        <v>414</v>
      </c>
      <c r="C413" s="104">
        <f t="shared" si="14"/>
        <v>54120</v>
      </c>
      <c r="D413" s="41" t="s">
        <v>415</v>
      </c>
      <c r="E413" s="104"/>
      <c r="F413" s="104"/>
      <c r="G413" s="104"/>
      <c r="H413" s="104"/>
      <c r="I413" s="104">
        <v>54120</v>
      </c>
      <c r="J413" s="104"/>
      <c r="K413" s="104"/>
      <c r="L413" s="104"/>
      <c r="M413" s="104"/>
      <c r="N413" s="104"/>
    </row>
    <row r="414" spans="1:14" ht="104.25" customHeight="1">
      <c r="A414" s="20" t="s">
        <v>297</v>
      </c>
      <c r="B414" s="11" t="s">
        <v>416</v>
      </c>
      <c r="C414" s="104">
        <f t="shared" si="14"/>
        <v>43050</v>
      </c>
      <c r="D414" s="41" t="s">
        <v>417</v>
      </c>
      <c r="E414" s="104"/>
      <c r="F414" s="104"/>
      <c r="G414" s="104"/>
      <c r="H414" s="104"/>
      <c r="I414" s="104"/>
      <c r="J414" s="104">
        <v>43050</v>
      </c>
      <c r="K414" s="104"/>
      <c r="L414" s="104"/>
      <c r="M414" s="104"/>
      <c r="N414" s="104"/>
    </row>
    <row r="415" spans="1:14" ht="92.25" customHeight="1">
      <c r="A415" s="29" t="s">
        <v>298</v>
      </c>
      <c r="B415" s="11" t="s">
        <v>423</v>
      </c>
      <c r="C415" s="104">
        <f t="shared" si="14"/>
        <v>24354</v>
      </c>
      <c r="D415" s="41" t="s">
        <v>418</v>
      </c>
      <c r="E415" s="104"/>
      <c r="F415" s="104"/>
      <c r="G415" s="104"/>
      <c r="H415" s="104"/>
      <c r="I415" s="104"/>
      <c r="J415" s="104"/>
      <c r="K415" s="104"/>
      <c r="L415" s="104">
        <v>24354</v>
      </c>
      <c r="M415" s="104"/>
      <c r="N415" s="104"/>
    </row>
    <row r="416" spans="1:14" ht="91.5" customHeight="1">
      <c r="A416" s="20" t="s">
        <v>299</v>
      </c>
      <c r="B416" s="11" t="s">
        <v>422</v>
      </c>
      <c r="C416" s="104">
        <f t="shared" si="14"/>
        <v>36900</v>
      </c>
      <c r="D416" s="41" t="s">
        <v>419</v>
      </c>
      <c r="E416" s="104"/>
      <c r="F416" s="104"/>
      <c r="G416" s="104"/>
      <c r="H416" s="104"/>
      <c r="I416" s="104"/>
      <c r="J416" s="104">
        <v>36900</v>
      </c>
      <c r="K416" s="104"/>
      <c r="L416" s="104"/>
      <c r="M416" s="104"/>
      <c r="N416" s="104"/>
    </row>
    <row r="417" spans="1:14" ht="94.5" customHeight="1">
      <c r="A417" s="29" t="s">
        <v>300</v>
      </c>
      <c r="B417" s="11" t="s">
        <v>424</v>
      </c>
      <c r="C417" s="104">
        <f t="shared" si="14"/>
        <v>19434</v>
      </c>
      <c r="D417" s="41" t="s">
        <v>420</v>
      </c>
      <c r="E417" s="104"/>
      <c r="F417" s="104"/>
      <c r="G417" s="104"/>
      <c r="H417" s="104"/>
      <c r="I417" s="104"/>
      <c r="J417" s="104">
        <v>19434</v>
      </c>
      <c r="K417" s="104"/>
      <c r="L417" s="104"/>
      <c r="M417" s="104"/>
      <c r="N417" s="104"/>
    </row>
    <row r="418" spans="1:14" ht="112.5" customHeight="1">
      <c r="A418" s="20" t="s">
        <v>301</v>
      </c>
      <c r="B418" s="11" t="s">
        <v>366</v>
      </c>
      <c r="C418" s="104">
        <f t="shared" si="14"/>
        <v>43665</v>
      </c>
      <c r="D418" s="41" t="s">
        <v>421</v>
      </c>
      <c r="E418" s="104"/>
      <c r="F418" s="104"/>
      <c r="G418" s="104"/>
      <c r="H418" s="104"/>
      <c r="I418" s="104"/>
      <c r="J418" s="104"/>
      <c r="K418" s="104"/>
      <c r="L418" s="104">
        <v>43665</v>
      </c>
      <c r="M418" s="104"/>
      <c r="N418" s="104"/>
    </row>
    <row r="419" spans="1:14" s="46" customFormat="1" ht="20.25" customHeight="1">
      <c r="A419" s="133" t="s">
        <v>386</v>
      </c>
      <c r="B419" s="133"/>
      <c r="C419" s="53">
        <f>SUM(C386:C418)</f>
        <v>6585557.91</v>
      </c>
      <c r="D419" s="52">
        <v>2718008</v>
      </c>
      <c r="E419" s="53">
        <f aca="true" t="shared" si="15" ref="E419:N419">SUM(E386:E418)</f>
        <v>627081</v>
      </c>
      <c r="F419" s="53">
        <f t="shared" si="15"/>
        <v>2825174.68</v>
      </c>
      <c r="G419" s="53">
        <f t="shared" si="15"/>
        <v>133060</v>
      </c>
      <c r="H419" s="53">
        <f t="shared" si="15"/>
        <v>182708</v>
      </c>
      <c r="I419" s="53">
        <f t="shared" si="15"/>
        <v>1102971</v>
      </c>
      <c r="J419" s="53">
        <f t="shared" si="15"/>
        <v>792641</v>
      </c>
      <c r="K419" s="53">
        <f t="shared" si="15"/>
        <v>190431.03</v>
      </c>
      <c r="L419" s="53">
        <f t="shared" si="15"/>
        <v>141933</v>
      </c>
      <c r="M419" s="53">
        <f t="shared" si="15"/>
        <v>82697</v>
      </c>
      <c r="N419" s="53">
        <f t="shared" si="15"/>
        <v>506861.2</v>
      </c>
    </row>
    <row r="420" spans="1:14" s="46" customFormat="1" ht="15" customHeight="1">
      <c r="A420" s="130" t="s">
        <v>19</v>
      </c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</row>
    <row r="421" spans="1:14" s="46" customFormat="1" ht="13.5" customHeight="1">
      <c r="A421" s="159" t="s">
        <v>20</v>
      </c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1"/>
    </row>
    <row r="422" spans="1:14" s="46" customFormat="1" ht="15.75" customHeight="1">
      <c r="A422" s="134" t="s">
        <v>387</v>
      </c>
      <c r="B422" s="134"/>
      <c r="C422" s="53">
        <f>C382+C419</f>
        <v>105066438.91</v>
      </c>
      <c r="D422" s="52">
        <f>D419+D382</f>
        <v>48627930.2</v>
      </c>
      <c r="E422" s="53">
        <f aca="true" t="shared" si="16" ref="E422:N422">E382+E419</f>
        <v>14724615</v>
      </c>
      <c r="F422" s="53">
        <f t="shared" si="16"/>
        <v>26573588.68</v>
      </c>
      <c r="G422" s="53">
        <f t="shared" si="16"/>
        <v>6023393.2</v>
      </c>
      <c r="H422" s="53">
        <f t="shared" si="16"/>
        <v>3462693</v>
      </c>
      <c r="I422" s="53">
        <f t="shared" si="16"/>
        <v>8469250</v>
      </c>
      <c r="J422" s="53">
        <f t="shared" si="16"/>
        <v>7908494</v>
      </c>
      <c r="K422" s="53">
        <f t="shared" si="16"/>
        <v>4458121.03</v>
      </c>
      <c r="L422" s="53">
        <f t="shared" si="16"/>
        <v>8593631</v>
      </c>
      <c r="M422" s="53">
        <f t="shared" si="16"/>
        <v>21148482</v>
      </c>
      <c r="N422" s="53">
        <f t="shared" si="16"/>
        <v>3704171.2</v>
      </c>
    </row>
    <row r="423" spans="1:14" s="46" customFormat="1" ht="20.25" customHeight="1">
      <c r="A423" s="130" t="s">
        <v>19</v>
      </c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</row>
    <row r="424" spans="1:14" s="46" customFormat="1" ht="19.5" customHeight="1">
      <c r="A424" s="130" t="s">
        <v>20</v>
      </c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</row>
    <row r="425" spans="1:14" s="46" customFormat="1" ht="16.5" customHeight="1">
      <c r="A425" s="131" t="s">
        <v>483</v>
      </c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</row>
    <row r="426" spans="1:14" ht="80.25" customHeight="1">
      <c r="A426" s="20" t="s">
        <v>467</v>
      </c>
      <c r="B426" s="11" t="s">
        <v>484</v>
      </c>
      <c r="C426" s="104">
        <v>444402</v>
      </c>
      <c r="D426" s="41"/>
      <c r="E426" s="104"/>
      <c r="F426" s="104">
        <v>444402</v>
      </c>
      <c r="G426" s="104"/>
      <c r="H426" s="104"/>
      <c r="I426" s="104"/>
      <c r="J426" s="104"/>
      <c r="K426" s="104"/>
      <c r="L426" s="104"/>
      <c r="M426" s="104"/>
      <c r="N426" s="104"/>
    </row>
    <row r="427" spans="1:14" ht="127.5" customHeight="1">
      <c r="A427" s="20" t="s">
        <v>429</v>
      </c>
      <c r="B427" s="11" t="s">
        <v>485</v>
      </c>
      <c r="C427" s="104">
        <v>76914</v>
      </c>
      <c r="D427" s="41"/>
      <c r="E427" s="104"/>
      <c r="F427" s="104">
        <v>76914</v>
      </c>
      <c r="G427" s="104"/>
      <c r="H427" s="104"/>
      <c r="I427" s="104"/>
      <c r="J427" s="104"/>
      <c r="K427" s="104"/>
      <c r="L427" s="104"/>
      <c r="M427" s="104"/>
      <c r="N427" s="104"/>
    </row>
    <row r="428" spans="1:14" ht="171" customHeight="1">
      <c r="A428" s="20" t="s">
        <v>430</v>
      </c>
      <c r="B428" s="11" t="s">
        <v>521</v>
      </c>
      <c r="C428" s="104">
        <v>99689</v>
      </c>
      <c r="D428" s="41"/>
      <c r="E428" s="104"/>
      <c r="F428" s="104">
        <v>99689</v>
      </c>
      <c r="G428" s="104"/>
      <c r="H428" s="104"/>
      <c r="I428" s="104"/>
      <c r="J428" s="104"/>
      <c r="K428" s="104"/>
      <c r="L428" s="104"/>
      <c r="M428" s="104"/>
      <c r="N428" s="104"/>
    </row>
    <row r="429" spans="1:14" ht="56.25" customHeight="1">
      <c r="A429" s="20" t="s">
        <v>432</v>
      </c>
      <c r="B429" s="11" t="s">
        <v>488</v>
      </c>
      <c r="C429" s="104">
        <v>53980</v>
      </c>
      <c r="D429" s="41"/>
      <c r="E429" s="104"/>
      <c r="F429" s="104">
        <v>53980</v>
      </c>
      <c r="G429" s="104"/>
      <c r="H429" s="104"/>
      <c r="I429" s="104"/>
      <c r="J429" s="104"/>
      <c r="K429" s="104"/>
      <c r="L429" s="104"/>
      <c r="M429" s="104"/>
      <c r="N429" s="104"/>
    </row>
    <row r="430" spans="1:14" ht="71.25" customHeight="1">
      <c r="A430" s="20" t="s">
        <v>433</v>
      </c>
      <c r="B430" s="11" t="s">
        <v>489</v>
      </c>
      <c r="C430" s="104">
        <v>69456</v>
      </c>
      <c r="D430" s="41"/>
      <c r="E430" s="104"/>
      <c r="F430" s="104">
        <v>69456</v>
      </c>
      <c r="G430" s="104"/>
      <c r="H430" s="104"/>
      <c r="I430" s="104"/>
      <c r="J430" s="104"/>
      <c r="K430" s="104"/>
      <c r="L430" s="104"/>
      <c r="M430" s="104"/>
      <c r="N430" s="104"/>
    </row>
    <row r="431" spans="1:14" ht="24" customHeight="1">
      <c r="A431" s="20" t="s">
        <v>436</v>
      </c>
      <c r="B431" s="11" t="s">
        <v>490</v>
      </c>
      <c r="C431" s="104">
        <f>SUM(E431:N431)</f>
        <v>268240</v>
      </c>
      <c r="D431" s="41"/>
      <c r="E431" s="104"/>
      <c r="F431" s="104">
        <v>64263</v>
      </c>
      <c r="G431" s="104">
        <v>23210</v>
      </c>
      <c r="H431" s="104">
        <v>28647</v>
      </c>
      <c r="I431" s="104"/>
      <c r="J431" s="104"/>
      <c r="K431" s="104">
        <v>109255</v>
      </c>
      <c r="L431" s="104">
        <v>5227</v>
      </c>
      <c r="M431" s="104">
        <v>37638</v>
      </c>
      <c r="N431" s="104"/>
    </row>
    <row r="432" spans="1:14" ht="57" customHeight="1">
      <c r="A432" s="20" t="s">
        <v>438</v>
      </c>
      <c r="B432" s="11" t="s">
        <v>491</v>
      </c>
      <c r="C432" s="104">
        <f>SUM(E432:N432)</f>
        <v>36408</v>
      </c>
      <c r="D432" s="41"/>
      <c r="E432" s="104"/>
      <c r="F432" s="104">
        <v>27306</v>
      </c>
      <c r="G432" s="104">
        <v>9102</v>
      </c>
      <c r="H432" s="104"/>
      <c r="I432" s="104"/>
      <c r="J432" s="104"/>
      <c r="K432" s="104"/>
      <c r="L432" s="104"/>
      <c r="M432" s="104"/>
      <c r="N432" s="104"/>
    </row>
    <row r="433" spans="1:14" ht="37.5" customHeight="1">
      <c r="A433" s="20" t="s">
        <v>439</v>
      </c>
      <c r="B433" s="11" t="s">
        <v>492</v>
      </c>
      <c r="C433" s="104">
        <v>18819</v>
      </c>
      <c r="D433" s="41"/>
      <c r="E433" s="104"/>
      <c r="F433" s="104">
        <v>18819</v>
      </c>
      <c r="G433" s="104"/>
      <c r="H433" s="104"/>
      <c r="I433" s="104"/>
      <c r="J433" s="104"/>
      <c r="K433" s="104"/>
      <c r="L433" s="104"/>
      <c r="M433" s="104"/>
      <c r="N433" s="104"/>
    </row>
    <row r="434" spans="1:14" ht="24" customHeight="1">
      <c r="A434" s="20" t="s">
        <v>440</v>
      </c>
      <c r="B434" s="11" t="s">
        <v>502</v>
      </c>
      <c r="C434" s="104">
        <f>SUM(E434:N434)</f>
        <v>37269</v>
      </c>
      <c r="D434" s="41"/>
      <c r="E434" s="104"/>
      <c r="F434" s="104">
        <v>13653</v>
      </c>
      <c r="G434" s="104"/>
      <c r="H434" s="104"/>
      <c r="I434" s="104"/>
      <c r="J434" s="104">
        <v>23616</v>
      </c>
      <c r="K434" s="104"/>
      <c r="L434" s="104"/>
      <c r="M434" s="104"/>
      <c r="N434" s="104"/>
    </row>
    <row r="435" spans="1:14" ht="75" customHeight="1">
      <c r="A435" s="20" t="s">
        <v>441</v>
      </c>
      <c r="B435" s="11" t="s">
        <v>493</v>
      </c>
      <c r="C435" s="104">
        <v>3219830</v>
      </c>
      <c r="D435" s="28" t="s">
        <v>509</v>
      </c>
      <c r="E435" s="104">
        <v>3219830</v>
      </c>
      <c r="F435" s="104"/>
      <c r="G435" s="104"/>
      <c r="H435" s="104"/>
      <c r="I435" s="104"/>
      <c r="J435" s="104"/>
      <c r="K435" s="104"/>
      <c r="L435" s="104"/>
      <c r="M435" s="104"/>
      <c r="N435" s="104"/>
    </row>
    <row r="436" spans="1:14" ht="79.5" customHeight="1">
      <c r="A436" s="20" t="s">
        <v>442</v>
      </c>
      <c r="B436" s="11" t="s">
        <v>500</v>
      </c>
      <c r="C436" s="104">
        <v>3774267</v>
      </c>
      <c r="D436" s="28" t="s">
        <v>510</v>
      </c>
      <c r="E436" s="104"/>
      <c r="F436" s="104"/>
      <c r="G436" s="104"/>
      <c r="H436" s="104"/>
      <c r="I436" s="104">
        <v>3774267</v>
      </c>
      <c r="J436" s="104"/>
      <c r="K436" s="104"/>
      <c r="L436" s="104"/>
      <c r="M436" s="104"/>
      <c r="N436" s="104"/>
    </row>
    <row r="437" spans="1:14" ht="36.75" customHeight="1">
      <c r="A437" s="20" t="s">
        <v>444</v>
      </c>
      <c r="B437" s="11" t="s">
        <v>496</v>
      </c>
      <c r="C437" s="104">
        <v>20812</v>
      </c>
      <c r="D437" s="110"/>
      <c r="E437" s="104"/>
      <c r="F437" s="104"/>
      <c r="G437" s="104"/>
      <c r="H437" s="104"/>
      <c r="I437" s="104"/>
      <c r="J437" s="104"/>
      <c r="K437" s="104"/>
      <c r="L437" s="104">
        <v>20812</v>
      </c>
      <c r="M437" s="104"/>
      <c r="N437" s="104"/>
    </row>
    <row r="438" spans="1:14" ht="47.25" customHeight="1">
      <c r="A438" s="20" t="s">
        <v>445</v>
      </c>
      <c r="B438" s="11" t="s">
        <v>497</v>
      </c>
      <c r="C438" s="104">
        <v>15375</v>
      </c>
      <c r="D438" s="110"/>
      <c r="E438" s="104"/>
      <c r="F438" s="104"/>
      <c r="G438" s="104"/>
      <c r="H438" s="104"/>
      <c r="I438" s="104"/>
      <c r="J438" s="104"/>
      <c r="K438" s="104"/>
      <c r="L438" s="104"/>
      <c r="M438" s="104">
        <v>15375</v>
      </c>
      <c r="N438" s="104"/>
    </row>
    <row r="439" spans="1:14" ht="27" customHeight="1">
      <c r="A439" s="20" t="s">
        <v>447</v>
      </c>
      <c r="B439" s="11" t="s">
        <v>498</v>
      </c>
      <c r="C439" s="104">
        <v>6938</v>
      </c>
      <c r="D439" s="110"/>
      <c r="E439" s="104"/>
      <c r="F439" s="104"/>
      <c r="G439" s="104"/>
      <c r="H439" s="104"/>
      <c r="I439" s="104"/>
      <c r="J439" s="104"/>
      <c r="K439" s="104"/>
      <c r="L439" s="104"/>
      <c r="M439" s="104">
        <v>6938</v>
      </c>
      <c r="N439" s="104"/>
    </row>
    <row r="440" spans="1:14" ht="35.25" customHeight="1">
      <c r="A440" s="20" t="s">
        <v>449</v>
      </c>
      <c r="B440" s="11" t="s">
        <v>499</v>
      </c>
      <c r="C440" s="104">
        <f>SUM(E440:N440)</f>
        <v>39978</v>
      </c>
      <c r="D440" s="110"/>
      <c r="E440" s="104"/>
      <c r="F440" s="104"/>
      <c r="G440" s="104"/>
      <c r="H440" s="104"/>
      <c r="I440" s="104"/>
      <c r="J440" s="104">
        <v>27976</v>
      </c>
      <c r="K440" s="104">
        <v>3311</v>
      </c>
      <c r="L440" s="104"/>
      <c r="M440" s="104">
        <v>8691</v>
      </c>
      <c r="N440" s="104"/>
    </row>
    <row r="441" spans="1:14" ht="61.5" customHeight="1">
      <c r="A441" s="20" t="s">
        <v>451</v>
      </c>
      <c r="B441" s="11" t="s">
        <v>501</v>
      </c>
      <c r="C441" s="104">
        <f>SUM(E441:N441)</f>
        <v>21119</v>
      </c>
      <c r="D441" s="110"/>
      <c r="E441" s="104"/>
      <c r="F441" s="104"/>
      <c r="G441" s="104"/>
      <c r="H441" s="104"/>
      <c r="I441" s="104"/>
      <c r="J441" s="104">
        <v>10559</v>
      </c>
      <c r="K441" s="104">
        <v>10560</v>
      </c>
      <c r="L441" s="104"/>
      <c r="M441" s="104"/>
      <c r="N441" s="104"/>
    </row>
    <row r="442" spans="1:14" s="60" customFormat="1" ht="170.25" customHeight="1">
      <c r="A442" s="20" t="s">
        <v>461</v>
      </c>
      <c r="B442" s="109" t="s">
        <v>520</v>
      </c>
      <c r="C442" s="106">
        <v>768698</v>
      </c>
      <c r="D442" s="164" t="s">
        <v>511</v>
      </c>
      <c r="E442" s="106"/>
      <c r="F442" s="106"/>
      <c r="G442" s="106"/>
      <c r="H442" s="106"/>
      <c r="I442" s="106">
        <v>768698</v>
      </c>
      <c r="J442" s="106"/>
      <c r="K442" s="106"/>
      <c r="L442" s="106"/>
      <c r="M442" s="106"/>
      <c r="N442" s="106"/>
    </row>
    <row r="443" spans="1:14" s="60" customFormat="1" ht="24" customHeight="1">
      <c r="A443" s="20" t="s">
        <v>289</v>
      </c>
      <c r="B443" s="108" t="s">
        <v>503</v>
      </c>
      <c r="C443" s="106">
        <v>233632</v>
      </c>
      <c r="D443" s="165"/>
      <c r="E443" s="106"/>
      <c r="F443" s="106"/>
      <c r="G443" s="106"/>
      <c r="H443" s="106"/>
      <c r="I443" s="106">
        <v>233632</v>
      </c>
      <c r="J443" s="106"/>
      <c r="K443" s="106"/>
      <c r="L443" s="106"/>
      <c r="M443" s="106"/>
      <c r="N443" s="106"/>
    </row>
    <row r="444" spans="1:14" s="60" customFormat="1" ht="80.25" customHeight="1">
      <c r="A444" s="20" t="s">
        <v>290</v>
      </c>
      <c r="B444" s="105" t="s">
        <v>504</v>
      </c>
      <c r="C444" s="106">
        <v>3528263</v>
      </c>
      <c r="D444" s="28" t="s">
        <v>517</v>
      </c>
      <c r="E444" s="106"/>
      <c r="F444" s="106"/>
      <c r="G444" s="106"/>
      <c r="H444" s="106"/>
      <c r="I444" s="106"/>
      <c r="J444" s="106">
        <v>3528263</v>
      </c>
      <c r="K444" s="106"/>
      <c r="L444" s="106"/>
      <c r="M444" s="106"/>
      <c r="N444" s="106"/>
    </row>
    <row r="445" spans="1:14" ht="36.75" customHeight="1">
      <c r="A445" s="20" t="s">
        <v>462</v>
      </c>
      <c r="B445" s="10" t="s">
        <v>505</v>
      </c>
      <c r="C445" s="104">
        <v>149997</v>
      </c>
      <c r="D445" s="28" t="s">
        <v>512</v>
      </c>
      <c r="E445" s="104"/>
      <c r="F445" s="104"/>
      <c r="G445" s="104"/>
      <c r="H445" s="104"/>
      <c r="I445" s="104"/>
      <c r="J445" s="104">
        <v>149997</v>
      </c>
      <c r="K445" s="104"/>
      <c r="L445" s="104"/>
      <c r="M445" s="104"/>
      <c r="N445" s="104"/>
    </row>
    <row r="446" spans="1:14" ht="36" customHeight="1">
      <c r="A446" s="20" t="s">
        <v>464</v>
      </c>
      <c r="B446" s="11" t="s">
        <v>506</v>
      </c>
      <c r="C446" s="104">
        <v>580267</v>
      </c>
      <c r="D446" s="28" t="s">
        <v>513</v>
      </c>
      <c r="E446" s="104"/>
      <c r="F446" s="104"/>
      <c r="G446" s="104">
        <v>580267</v>
      </c>
      <c r="H446" s="104"/>
      <c r="I446" s="104"/>
      <c r="J446" s="104"/>
      <c r="K446" s="104"/>
      <c r="L446" s="104"/>
      <c r="M446" s="104"/>
      <c r="N446" s="104"/>
    </row>
    <row r="447" spans="1:14" ht="28.5" customHeight="1">
      <c r="A447" s="20" t="s">
        <v>292</v>
      </c>
      <c r="B447" s="11" t="s">
        <v>507</v>
      </c>
      <c r="C447" s="104">
        <v>36648</v>
      </c>
      <c r="D447" s="110"/>
      <c r="E447" s="104"/>
      <c r="F447" s="104"/>
      <c r="G447" s="104"/>
      <c r="H447" s="104"/>
      <c r="I447" s="104"/>
      <c r="J447" s="104"/>
      <c r="K447" s="104">
        <v>36648</v>
      </c>
      <c r="L447" s="104"/>
      <c r="M447" s="104"/>
      <c r="N447" s="104"/>
    </row>
    <row r="448" spans="1:14" ht="36.75" customHeight="1">
      <c r="A448" s="20" t="s">
        <v>293</v>
      </c>
      <c r="B448" s="11" t="s">
        <v>508</v>
      </c>
      <c r="C448" s="104">
        <v>45000</v>
      </c>
      <c r="D448" s="28" t="s">
        <v>514</v>
      </c>
      <c r="E448" s="104"/>
      <c r="F448" s="104"/>
      <c r="G448" s="104"/>
      <c r="H448" s="104">
        <v>45000</v>
      </c>
      <c r="I448" s="104"/>
      <c r="J448" s="104"/>
      <c r="K448" s="104"/>
      <c r="L448" s="104"/>
      <c r="M448" s="104"/>
      <c r="N448" s="104"/>
    </row>
    <row r="449" spans="1:14" ht="127.5" customHeight="1">
      <c r="A449" s="20" t="s">
        <v>299</v>
      </c>
      <c r="B449" s="11" t="s">
        <v>486</v>
      </c>
      <c r="C449" s="104">
        <f>SUM(E449:N449)</f>
        <v>1288505</v>
      </c>
      <c r="D449" s="110"/>
      <c r="E449" s="104"/>
      <c r="F449" s="104">
        <v>289453</v>
      </c>
      <c r="G449" s="104">
        <v>142582</v>
      </c>
      <c r="H449" s="104">
        <v>167704</v>
      </c>
      <c r="I449" s="104">
        <v>47173</v>
      </c>
      <c r="J449" s="104">
        <v>308641</v>
      </c>
      <c r="K449" s="104">
        <v>179057</v>
      </c>
      <c r="L449" s="104">
        <v>74563</v>
      </c>
      <c r="M449" s="104">
        <v>73522</v>
      </c>
      <c r="N449" s="104">
        <v>5810</v>
      </c>
    </row>
    <row r="450" spans="1:14" ht="60" customHeight="1">
      <c r="A450" s="20" t="s">
        <v>300</v>
      </c>
      <c r="B450" s="11" t="s">
        <v>487</v>
      </c>
      <c r="C450" s="104">
        <f>SUM(E450:N450)</f>
        <v>137019</v>
      </c>
      <c r="D450" s="110"/>
      <c r="E450" s="104"/>
      <c r="F450" s="104">
        <v>9546</v>
      </c>
      <c r="G450" s="104">
        <v>9343</v>
      </c>
      <c r="H450" s="104">
        <v>29118</v>
      </c>
      <c r="I450" s="104"/>
      <c r="J450" s="104">
        <v>49770</v>
      </c>
      <c r="K450" s="104">
        <v>14434</v>
      </c>
      <c r="L450" s="104">
        <v>872</v>
      </c>
      <c r="M450" s="104">
        <v>15294</v>
      </c>
      <c r="N450" s="104">
        <v>8642</v>
      </c>
    </row>
    <row r="451" spans="1:14" ht="68.25" customHeight="1">
      <c r="A451" s="20" t="s">
        <v>301</v>
      </c>
      <c r="B451" s="11" t="s">
        <v>260</v>
      </c>
      <c r="C451" s="104">
        <f>SUM(E451:N451)</f>
        <v>60595</v>
      </c>
      <c r="D451" s="110"/>
      <c r="E451" s="104"/>
      <c r="F451" s="104">
        <v>5042</v>
      </c>
      <c r="G451" s="104">
        <v>692</v>
      </c>
      <c r="H451" s="104">
        <v>256</v>
      </c>
      <c r="I451" s="104">
        <v>12282</v>
      </c>
      <c r="J451" s="104">
        <v>12840</v>
      </c>
      <c r="K451" s="104">
        <v>297</v>
      </c>
      <c r="L451" s="104">
        <v>4242</v>
      </c>
      <c r="M451" s="104">
        <v>12915</v>
      </c>
      <c r="N451" s="104">
        <v>12029</v>
      </c>
    </row>
    <row r="452" spans="1:14" ht="102.75" customHeight="1">
      <c r="A452" s="20" t="s">
        <v>302</v>
      </c>
      <c r="B452" s="11" t="s">
        <v>518</v>
      </c>
      <c r="C452" s="104">
        <v>30750</v>
      </c>
      <c r="D452" s="28" t="s">
        <v>515</v>
      </c>
      <c r="E452" s="104"/>
      <c r="F452" s="104">
        <v>4949</v>
      </c>
      <c r="G452" s="104"/>
      <c r="H452" s="104"/>
      <c r="I452" s="104"/>
      <c r="J452" s="104"/>
      <c r="K452" s="104"/>
      <c r="L452" s="104"/>
      <c r="M452" s="104"/>
      <c r="N452" s="104">
        <v>25801</v>
      </c>
    </row>
    <row r="453" spans="1:14" ht="158.25" customHeight="1">
      <c r="A453" s="20" t="s">
        <v>303</v>
      </c>
      <c r="B453" s="11" t="s">
        <v>519</v>
      </c>
      <c r="C453" s="104">
        <v>17673</v>
      </c>
      <c r="D453" s="28" t="s">
        <v>516</v>
      </c>
      <c r="E453" s="104"/>
      <c r="F453" s="104">
        <v>2154</v>
      </c>
      <c r="G453" s="104"/>
      <c r="H453" s="104"/>
      <c r="I453" s="104"/>
      <c r="J453" s="104"/>
      <c r="K453" s="104"/>
      <c r="L453" s="104"/>
      <c r="M453" s="104"/>
      <c r="N453" s="104">
        <v>15519</v>
      </c>
    </row>
    <row r="454" spans="1:14" s="46" customFormat="1" ht="20.25" customHeight="1">
      <c r="A454" s="133" t="s">
        <v>494</v>
      </c>
      <c r="B454" s="133"/>
      <c r="C454" s="53">
        <f>SUM(C426:C453)</f>
        <v>15080543</v>
      </c>
      <c r="D454" s="52">
        <v>8663649</v>
      </c>
      <c r="E454" s="53">
        <f aca="true" t="shared" si="17" ref="E454:N454">SUM(E426:E453)</f>
        <v>3219830</v>
      </c>
      <c r="F454" s="53">
        <f t="shared" si="17"/>
        <v>1179626</v>
      </c>
      <c r="G454" s="53">
        <f t="shared" si="17"/>
        <v>765196</v>
      </c>
      <c r="H454" s="53">
        <f t="shared" si="17"/>
        <v>270725</v>
      </c>
      <c r="I454" s="53">
        <f t="shared" si="17"/>
        <v>4836052</v>
      </c>
      <c r="J454" s="53">
        <f t="shared" si="17"/>
        <v>4111662</v>
      </c>
      <c r="K454" s="53">
        <f t="shared" si="17"/>
        <v>353562</v>
      </c>
      <c r="L454" s="53">
        <f t="shared" si="17"/>
        <v>105716</v>
      </c>
      <c r="M454" s="53">
        <f t="shared" si="17"/>
        <v>170373</v>
      </c>
      <c r="N454" s="53">
        <f t="shared" si="17"/>
        <v>67801</v>
      </c>
    </row>
    <row r="455" spans="1:14" s="46" customFormat="1" ht="15" customHeight="1">
      <c r="A455" s="130" t="s">
        <v>19</v>
      </c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</row>
    <row r="456" spans="1:14" s="46" customFormat="1" ht="13.5" customHeight="1">
      <c r="A456" s="159" t="s">
        <v>20</v>
      </c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1"/>
    </row>
    <row r="457" spans="1:14" s="46" customFormat="1" ht="15.75" customHeight="1">
      <c r="A457" s="134" t="s">
        <v>495</v>
      </c>
      <c r="B457" s="134"/>
      <c r="C457" s="53">
        <f>C422+C454</f>
        <v>120146981.91</v>
      </c>
      <c r="D457" s="52">
        <f>D454+D422</f>
        <v>57291579.2</v>
      </c>
      <c r="E457" s="53">
        <f aca="true" t="shared" si="18" ref="E457:N457">E422+E454</f>
        <v>17944445</v>
      </c>
      <c r="F457" s="53">
        <f t="shared" si="18"/>
        <v>27753214.68</v>
      </c>
      <c r="G457" s="53">
        <f t="shared" si="18"/>
        <v>6788589.2</v>
      </c>
      <c r="H457" s="53">
        <f t="shared" si="18"/>
        <v>3733418</v>
      </c>
      <c r="I457" s="53">
        <f t="shared" si="18"/>
        <v>13305302</v>
      </c>
      <c r="J457" s="53">
        <f t="shared" si="18"/>
        <v>12020156</v>
      </c>
      <c r="K457" s="53">
        <f t="shared" si="18"/>
        <v>4811683.03</v>
      </c>
      <c r="L457" s="53">
        <f t="shared" si="18"/>
        <v>8699347</v>
      </c>
      <c r="M457" s="53">
        <f t="shared" si="18"/>
        <v>21318855</v>
      </c>
      <c r="N457" s="53">
        <f t="shared" si="18"/>
        <v>3771972.2</v>
      </c>
    </row>
    <row r="458" spans="1:14" s="46" customFormat="1" ht="20.25" customHeight="1">
      <c r="A458" s="130" t="s">
        <v>19</v>
      </c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</row>
    <row r="459" spans="1:14" s="46" customFormat="1" ht="19.5" customHeight="1">
      <c r="A459" s="158" t="s">
        <v>20</v>
      </c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</row>
    <row r="460" spans="1:14" s="46" customFormat="1" ht="19.5" customHeight="1">
      <c r="A460" s="131" t="s">
        <v>571</v>
      </c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</row>
    <row r="461" spans="1:14" s="111" customFormat="1" ht="92.25" customHeight="1">
      <c r="A461" s="114" t="s">
        <v>467</v>
      </c>
      <c r="B461" s="115" t="s">
        <v>522</v>
      </c>
      <c r="C461" s="116">
        <v>10072846.26</v>
      </c>
      <c r="D461" s="120" t="s">
        <v>636</v>
      </c>
      <c r="E461" s="116">
        <v>10072846.26</v>
      </c>
      <c r="F461" s="116"/>
      <c r="G461" s="116"/>
      <c r="H461" s="116"/>
      <c r="I461" s="116"/>
      <c r="J461" s="116"/>
      <c r="K461" s="116"/>
      <c r="L461" s="116"/>
      <c r="M461" s="116"/>
      <c r="N461" s="116"/>
    </row>
    <row r="462" spans="1:14" s="111" customFormat="1" ht="105.75" customHeight="1">
      <c r="A462" s="114" t="s">
        <v>429</v>
      </c>
      <c r="B462" s="114" t="s">
        <v>523</v>
      </c>
      <c r="C462" s="116">
        <v>4782534.39</v>
      </c>
      <c r="D462" s="120" t="s">
        <v>573</v>
      </c>
      <c r="E462" s="116"/>
      <c r="F462" s="116">
        <v>4782534.39</v>
      </c>
      <c r="G462" s="116"/>
      <c r="H462" s="116"/>
      <c r="I462" s="116"/>
      <c r="J462" s="116"/>
      <c r="K462" s="116"/>
      <c r="L462" s="116"/>
      <c r="M462" s="116"/>
      <c r="N462" s="116"/>
    </row>
    <row r="463" spans="1:17" s="111" customFormat="1" ht="101.25">
      <c r="A463" s="114" t="s">
        <v>430</v>
      </c>
      <c r="B463" s="114" t="s">
        <v>574</v>
      </c>
      <c r="C463" s="116">
        <v>805875.64</v>
      </c>
      <c r="D463" s="120" t="s">
        <v>575</v>
      </c>
      <c r="E463" s="116"/>
      <c r="F463" s="116">
        <v>805875.64</v>
      </c>
      <c r="G463" s="116"/>
      <c r="H463" s="116"/>
      <c r="I463" s="116"/>
      <c r="J463" s="116"/>
      <c r="K463" s="116"/>
      <c r="L463" s="116"/>
      <c r="M463" s="116"/>
      <c r="N463" s="116"/>
      <c r="Q463" s="112"/>
    </row>
    <row r="464" spans="1:17" s="111" customFormat="1" ht="135">
      <c r="A464" s="114" t="s">
        <v>432</v>
      </c>
      <c r="B464" s="114" t="s">
        <v>576</v>
      </c>
      <c r="C464" s="116">
        <v>537098.93</v>
      </c>
      <c r="D464" s="117"/>
      <c r="E464" s="116"/>
      <c r="F464" s="116">
        <v>537098.93</v>
      </c>
      <c r="G464" s="116"/>
      <c r="H464" s="116"/>
      <c r="I464" s="116"/>
      <c r="J464" s="116"/>
      <c r="K464" s="116"/>
      <c r="L464" s="116"/>
      <c r="M464" s="116"/>
      <c r="N464" s="116"/>
      <c r="Q464" s="112"/>
    </row>
    <row r="465" spans="1:14" s="111" customFormat="1" ht="25.5" customHeight="1">
      <c r="A465" s="114" t="s">
        <v>433</v>
      </c>
      <c r="B465" s="114" t="s">
        <v>531</v>
      </c>
      <c r="C465" s="116">
        <v>15749.84</v>
      </c>
      <c r="D465" s="117"/>
      <c r="E465" s="116"/>
      <c r="F465" s="116">
        <v>15749.84</v>
      </c>
      <c r="G465" s="116"/>
      <c r="H465" s="116"/>
      <c r="I465" s="116"/>
      <c r="J465" s="116"/>
      <c r="K465" s="116"/>
      <c r="L465" s="116"/>
      <c r="M465" s="116"/>
      <c r="N465" s="116"/>
    </row>
    <row r="466" spans="1:14" s="111" customFormat="1" ht="45">
      <c r="A466" s="114" t="s">
        <v>436</v>
      </c>
      <c r="B466" s="114" t="s">
        <v>532</v>
      </c>
      <c r="C466" s="116">
        <v>1229999.8</v>
      </c>
      <c r="D466" s="120" t="s">
        <v>577</v>
      </c>
      <c r="E466" s="116"/>
      <c r="F466" s="116">
        <v>1229999.8</v>
      </c>
      <c r="G466" s="116"/>
      <c r="H466" s="116"/>
      <c r="I466" s="116"/>
      <c r="J466" s="116"/>
      <c r="K466" s="116"/>
      <c r="L466" s="116"/>
      <c r="M466" s="116"/>
      <c r="N466" s="116"/>
    </row>
    <row r="467" spans="1:14" s="111" customFormat="1" ht="47.25" customHeight="1">
      <c r="A467" s="114" t="s">
        <v>438</v>
      </c>
      <c r="B467" s="114" t="s">
        <v>533</v>
      </c>
      <c r="C467" s="116">
        <v>104307.6</v>
      </c>
      <c r="D467" s="117"/>
      <c r="E467" s="116"/>
      <c r="F467" s="116">
        <v>104307.6</v>
      </c>
      <c r="G467" s="116"/>
      <c r="H467" s="116"/>
      <c r="I467" s="116"/>
      <c r="J467" s="116"/>
      <c r="K467" s="116"/>
      <c r="L467" s="116"/>
      <c r="M467" s="116"/>
      <c r="N467" s="116"/>
    </row>
    <row r="468" spans="1:14" s="111" customFormat="1" ht="45" customHeight="1">
      <c r="A468" s="114" t="s">
        <v>439</v>
      </c>
      <c r="B468" s="114" t="s">
        <v>534</v>
      </c>
      <c r="C468" s="116">
        <v>16998.48</v>
      </c>
      <c r="D468" s="117"/>
      <c r="E468" s="116"/>
      <c r="F468" s="116"/>
      <c r="G468" s="116"/>
      <c r="H468" s="116">
        <v>16998.48</v>
      </c>
      <c r="I468" s="116"/>
      <c r="J468" s="116"/>
      <c r="K468" s="116"/>
      <c r="L468" s="116"/>
      <c r="M468" s="116"/>
      <c r="N468" s="116"/>
    </row>
    <row r="469" spans="1:14" s="111" customFormat="1" ht="22.5">
      <c r="A469" s="114" t="s">
        <v>440</v>
      </c>
      <c r="B469" s="114" t="s">
        <v>535</v>
      </c>
      <c r="C469" s="116">
        <v>337674.24</v>
      </c>
      <c r="D469" s="117"/>
      <c r="E469" s="116"/>
      <c r="F469" s="116">
        <v>337674.24</v>
      </c>
      <c r="G469" s="116"/>
      <c r="H469" s="116"/>
      <c r="I469" s="116"/>
      <c r="J469" s="116"/>
      <c r="K469" s="116"/>
      <c r="L469" s="116"/>
      <c r="M469" s="116"/>
      <c r="N469" s="116"/>
    </row>
    <row r="470" spans="1:14" s="111" customFormat="1" ht="22.5">
      <c r="A470" s="114" t="s">
        <v>441</v>
      </c>
      <c r="B470" s="114" t="s">
        <v>536</v>
      </c>
      <c r="C470" s="116">
        <v>7303</v>
      </c>
      <c r="D470" s="117"/>
      <c r="E470" s="116"/>
      <c r="F470" s="116">
        <v>7303</v>
      </c>
      <c r="G470" s="116"/>
      <c r="H470" s="116"/>
      <c r="I470" s="116"/>
      <c r="J470" s="116"/>
      <c r="K470" s="116"/>
      <c r="L470" s="116"/>
      <c r="M470" s="116"/>
      <c r="N470" s="116"/>
    </row>
    <row r="471" spans="1:14" s="111" customFormat="1" ht="33.75">
      <c r="A471" s="114" t="s">
        <v>442</v>
      </c>
      <c r="B471" s="114" t="s">
        <v>537</v>
      </c>
      <c r="C471" s="116">
        <v>3017.84</v>
      </c>
      <c r="D471" s="117"/>
      <c r="E471" s="116"/>
      <c r="F471" s="116">
        <v>3017.84</v>
      </c>
      <c r="G471" s="116"/>
      <c r="H471" s="116"/>
      <c r="I471" s="116"/>
      <c r="J471" s="116"/>
      <c r="K471" s="116"/>
      <c r="L471" s="116"/>
      <c r="M471" s="116"/>
      <c r="N471" s="116"/>
    </row>
    <row r="472" spans="1:14" s="111" customFormat="1" ht="27" customHeight="1">
      <c r="A472" s="114" t="s">
        <v>444</v>
      </c>
      <c r="B472" s="114" t="s">
        <v>538</v>
      </c>
      <c r="C472" s="116">
        <v>11882.75</v>
      </c>
      <c r="D472" s="117"/>
      <c r="E472" s="116"/>
      <c r="F472" s="116">
        <v>11882.75</v>
      </c>
      <c r="G472" s="116"/>
      <c r="H472" s="116"/>
      <c r="I472" s="116"/>
      <c r="J472" s="116"/>
      <c r="K472" s="116"/>
      <c r="L472" s="116"/>
      <c r="M472" s="116"/>
      <c r="N472" s="116"/>
    </row>
    <row r="473" spans="1:14" s="111" customFormat="1" ht="58.5" customHeight="1">
      <c r="A473" s="166" t="s">
        <v>445</v>
      </c>
      <c r="B473" s="114" t="s">
        <v>539</v>
      </c>
      <c r="C473" s="119">
        <v>100000</v>
      </c>
      <c r="D473" s="168" t="s">
        <v>578</v>
      </c>
      <c r="E473" s="170"/>
      <c r="F473" s="162">
        <v>167136.76</v>
      </c>
      <c r="G473" s="135"/>
      <c r="H473" s="135"/>
      <c r="I473" s="135"/>
      <c r="J473" s="135"/>
      <c r="K473" s="135"/>
      <c r="L473" s="135"/>
      <c r="M473" s="135"/>
      <c r="N473" s="135"/>
    </row>
    <row r="474" spans="1:14" s="111" customFormat="1" ht="35.25" customHeight="1">
      <c r="A474" s="167"/>
      <c r="B474" s="114" t="s">
        <v>605</v>
      </c>
      <c r="C474" s="119">
        <v>67136.76</v>
      </c>
      <c r="D474" s="169"/>
      <c r="E474" s="171"/>
      <c r="F474" s="163"/>
      <c r="G474" s="136"/>
      <c r="H474" s="136"/>
      <c r="I474" s="136"/>
      <c r="J474" s="136"/>
      <c r="K474" s="136"/>
      <c r="L474" s="136"/>
      <c r="M474" s="136"/>
      <c r="N474" s="136"/>
    </row>
    <row r="475" spans="1:14" s="111" customFormat="1" ht="33.75">
      <c r="A475" s="114" t="s">
        <v>447</v>
      </c>
      <c r="B475" s="114" t="s">
        <v>540</v>
      </c>
      <c r="C475" s="116">
        <v>49111.37</v>
      </c>
      <c r="D475" s="117"/>
      <c r="E475" s="116"/>
      <c r="F475" s="116">
        <v>49111.37</v>
      </c>
      <c r="G475" s="116"/>
      <c r="H475" s="116"/>
      <c r="I475" s="116"/>
      <c r="J475" s="116"/>
      <c r="K475" s="116"/>
      <c r="L475" s="116"/>
      <c r="M475" s="116"/>
      <c r="N475" s="116"/>
    </row>
    <row r="476" spans="1:14" s="111" customFormat="1" ht="22.5">
      <c r="A476" s="114" t="s">
        <v>449</v>
      </c>
      <c r="B476" s="114" t="s">
        <v>541</v>
      </c>
      <c r="C476" s="116">
        <v>1137422.01</v>
      </c>
      <c r="D476" s="118"/>
      <c r="E476" s="116"/>
      <c r="F476" s="116"/>
      <c r="G476" s="116">
        <v>1137422.01</v>
      </c>
      <c r="H476" s="116"/>
      <c r="I476" s="116"/>
      <c r="J476" s="116"/>
      <c r="K476" s="116"/>
      <c r="L476" s="116"/>
      <c r="M476" s="116"/>
      <c r="N476" s="116"/>
    </row>
    <row r="477" spans="1:14" s="111" customFormat="1" ht="90">
      <c r="A477" s="114" t="s">
        <v>451</v>
      </c>
      <c r="B477" s="114" t="s">
        <v>579</v>
      </c>
      <c r="C477" s="116">
        <v>78220.2</v>
      </c>
      <c r="D477" s="117" t="s">
        <v>580</v>
      </c>
      <c r="E477" s="116"/>
      <c r="F477" s="116"/>
      <c r="G477" s="116">
        <v>78220.2</v>
      </c>
      <c r="H477" s="116"/>
      <c r="I477" s="116"/>
      <c r="J477" s="116"/>
      <c r="K477" s="116"/>
      <c r="L477" s="116"/>
      <c r="M477" s="116"/>
      <c r="N477" s="116"/>
    </row>
    <row r="478" spans="1:14" s="111" customFormat="1" ht="90">
      <c r="A478" s="114" t="s">
        <v>453</v>
      </c>
      <c r="B478" s="114" t="s">
        <v>581</v>
      </c>
      <c r="C478" s="116">
        <v>65840.73</v>
      </c>
      <c r="D478" s="120" t="s">
        <v>580</v>
      </c>
      <c r="E478" s="116"/>
      <c r="F478" s="116"/>
      <c r="G478" s="116">
        <v>65840.73</v>
      </c>
      <c r="H478" s="116"/>
      <c r="I478" s="116"/>
      <c r="J478" s="116"/>
      <c r="K478" s="116"/>
      <c r="L478" s="116"/>
      <c r="M478" s="116"/>
      <c r="N478" s="116"/>
    </row>
    <row r="479" spans="1:14" s="111" customFormat="1" ht="22.5">
      <c r="A479" s="114" t="s">
        <v>455</v>
      </c>
      <c r="B479" s="114" t="s">
        <v>542</v>
      </c>
      <c r="C479" s="116">
        <v>22118.6</v>
      </c>
      <c r="D479" s="117"/>
      <c r="E479" s="116"/>
      <c r="F479" s="116"/>
      <c r="G479" s="116">
        <v>22118.6</v>
      </c>
      <c r="H479" s="116"/>
      <c r="I479" s="116"/>
      <c r="J479" s="116"/>
      <c r="K479" s="116"/>
      <c r="L479" s="116"/>
      <c r="M479" s="116"/>
      <c r="N479" s="116"/>
    </row>
    <row r="480" spans="1:14" s="111" customFormat="1" ht="78.75">
      <c r="A480" s="114" t="s">
        <v>461</v>
      </c>
      <c r="B480" s="114" t="s">
        <v>582</v>
      </c>
      <c r="C480" s="116">
        <v>282606.46</v>
      </c>
      <c r="D480" s="120" t="s">
        <v>583</v>
      </c>
      <c r="E480" s="116"/>
      <c r="F480" s="116"/>
      <c r="G480" s="116"/>
      <c r="H480" s="116"/>
      <c r="I480" s="116">
        <v>282606.46</v>
      </c>
      <c r="J480" s="116"/>
      <c r="K480" s="116"/>
      <c r="L480" s="116"/>
      <c r="M480" s="116"/>
      <c r="N480" s="116"/>
    </row>
    <row r="481" spans="1:14" s="111" customFormat="1" ht="78.75">
      <c r="A481" s="114" t="s">
        <v>289</v>
      </c>
      <c r="B481" s="114" t="s">
        <v>584</v>
      </c>
      <c r="C481" s="116">
        <v>387810.96</v>
      </c>
      <c r="D481" s="120" t="s">
        <v>585</v>
      </c>
      <c r="E481" s="116"/>
      <c r="F481" s="116"/>
      <c r="G481" s="116"/>
      <c r="H481" s="116"/>
      <c r="I481" s="116">
        <v>387810.96</v>
      </c>
      <c r="J481" s="116"/>
      <c r="K481" s="116"/>
      <c r="L481" s="116"/>
      <c r="M481" s="116"/>
      <c r="N481" s="116"/>
    </row>
    <row r="482" spans="1:14" s="111" customFormat="1" ht="78.75">
      <c r="A482" s="114" t="s">
        <v>290</v>
      </c>
      <c r="B482" s="114" t="s">
        <v>586</v>
      </c>
      <c r="C482" s="116">
        <v>194890.13</v>
      </c>
      <c r="D482" s="120" t="s">
        <v>587</v>
      </c>
      <c r="E482" s="116"/>
      <c r="F482" s="116"/>
      <c r="G482" s="116"/>
      <c r="H482" s="116"/>
      <c r="I482" s="116">
        <v>194890.13</v>
      </c>
      <c r="J482" s="116"/>
      <c r="K482" s="116"/>
      <c r="L482" s="116"/>
      <c r="M482" s="116"/>
      <c r="N482" s="116"/>
    </row>
    <row r="483" spans="1:14" s="111" customFormat="1" ht="33.75">
      <c r="A483" s="114" t="s">
        <v>462</v>
      </c>
      <c r="B483" s="114" t="s">
        <v>543</v>
      </c>
      <c r="C483" s="116">
        <v>153061.2</v>
      </c>
      <c r="D483" s="120" t="s">
        <v>588</v>
      </c>
      <c r="E483" s="116"/>
      <c r="F483" s="116"/>
      <c r="G483" s="116"/>
      <c r="H483" s="116"/>
      <c r="I483" s="116">
        <v>153061.2</v>
      </c>
      <c r="J483" s="116"/>
      <c r="K483" s="116"/>
      <c r="L483" s="116"/>
      <c r="M483" s="116"/>
      <c r="N483" s="116"/>
    </row>
    <row r="484" spans="1:14" s="111" customFormat="1" ht="33.75">
      <c r="A484" s="114" t="s">
        <v>464</v>
      </c>
      <c r="B484" s="114" t="s">
        <v>544</v>
      </c>
      <c r="C484" s="116">
        <v>657747.17</v>
      </c>
      <c r="D484" s="120" t="s">
        <v>589</v>
      </c>
      <c r="E484" s="116"/>
      <c r="F484" s="116"/>
      <c r="G484" s="116"/>
      <c r="H484" s="116"/>
      <c r="I484" s="116">
        <v>657747.17</v>
      </c>
      <c r="J484" s="116"/>
      <c r="K484" s="116"/>
      <c r="L484" s="116"/>
      <c r="M484" s="116"/>
      <c r="N484" s="116"/>
    </row>
    <row r="485" spans="1:14" s="111" customFormat="1" ht="56.25">
      <c r="A485" s="114" t="s">
        <v>292</v>
      </c>
      <c r="B485" s="114" t="s">
        <v>545</v>
      </c>
      <c r="C485" s="116">
        <v>272302.32</v>
      </c>
      <c r="D485" s="120" t="s">
        <v>590</v>
      </c>
      <c r="E485" s="116"/>
      <c r="F485" s="116"/>
      <c r="G485" s="116"/>
      <c r="H485" s="116"/>
      <c r="I485" s="116"/>
      <c r="J485" s="116">
        <v>272302.32</v>
      </c>
      <c r="K485" s="116"/>
      <c r="L485" s="116"/>
      <c r="M485" s="116"/>
      <c r="N485" s="116"/>
    </row>
    <row r="486" spans="1:14" s="111" customFormat="1" ht="33.75">
      <c r="A486" s="114" t="s">
        <v>293</v>
      </c>
      <c r="B486" s="114" t="s">
        <v>546</v>
      </c>
      <c r="C486" s="116">
        <v>64972.54</v>
      </c>
      <c r="D486" s="117"/>
      <c r="E486" s="116"/>
      <c r="F486" s="116"/>
      <c r="G486" s="116"/>
      <c r="H486" s="116"/>
      <c r="I486" s="116"/>
      <c r="J486" s="116">
        <v>64972.54</v>
      </c>
      <c r="K486" s="116"/>
      <c r="L486" s="116"/>
      <c r="M486" s="116"/>
      <c r="N486" s="116"/>
    </row>
    <row r="487" spans="1:14" s="111" customFormat="1" ht="78.75">
      <c r="A487" s="114" t="s">
        <v>294</v>
      </c>
      <c r="B487" s="114" t="s">
        <v>591</v>
      </c>
      <c r="C487" s="116">
        <v>83155.28</v>
      </c>
      <c r="D487" s="117"/>
      <c r="E487" s="116"/>
      <c r="F487" s="116"/>
      <c r="G487" s="116"/>
      <c r="H487" s="116"/>
      <c r="I487" s="116"/>
      <c r="J487" s="116">
        <v>83155.28</v>
      </c>
      <c r="K487" s="116"/>
      <c r="L487" s="116"/>
      <c r="M487" s="116"/>
      <c r="N487" s="116"/>
    </row>
    <row r="488" spans="1:14" s="111" customFormat="1" ht="78.75">
      <c r="A488" s="114" t="s">
        <v>295</v>
      </c>
      <c r="B488" s="114" t="s">
        <v>592</v>
      </c>
      <c r="C488" s="116">
        <v>172222.47</v>
      </c>
      <c r="D488" s="117"/>
      <c r="E488" s="116"/>
      <c r="F488" s="116"/>
      <c r="G488" s="116"/>
      <c r="H488" s="116"/>
      <c r="I488" s="116"/>
      <c r="J488" s="116">
        <v>172222.47</v>
      </c>
      <c r="K488" s="116"/>
      <c r="L488" s="116"/>
      <c r="M488" s="116"/>
      <c r="N488" s="116"/>
    </row>
    <row r="489" spans="1:14" s="111" customFormat="1" ht="56.25">
      <c r="A489" s="114" t="s">
        <v>296</v>
      </c>
      <c r="B489" s="114" t="s">
        <v>547</v>
      </c>
      <c r="C489" s="116">
        <v>35554.24</v>
      </c>
      <c r="D489" s="117"/>
      <c r="E489" s="116"/>
      <c r="F489" s="116"/>
      <c r="G489" s="116"/>
      <c r="H489" s="116"/>
      <c r="I489" s="116"/>
      <c r="J489" s="116">
        <v>35554.24</v>
      </c>
      <c r="K489" s="116"/>
      <c r="L489" s="116"/>
      <c r="M489" s="116"/>
      <c r="N489" s="116"/>
    </row>
    <row r="490" spans="1:14" s="111" customFormat="1" ht="33.75">
      <c r="A490" s="114" t="s">
        <v>297</v>
      </c>
      <c r="B490" s="114" t="s">
        <v>548</v>
      </c>
      <c r="C490" s="116">
        <v>42579.87</v>
      </c>
      <c r="D490" s="120" t="s">
        <v>593</v>
      </c>
      <c r="E490" s="116"/>
      <c r="F490" s="116"/>
      <c r="G490" s="116"/>
      <c r="H490" s="116"/>
      <c r="I490" s="116"/>
      <c r="J490" s="116">
        <v>42579.87</v>
      </c>
      <c r="K490" s="116"/>
      <c r="L490" s="116"/>
      <c r="M490" s="116"/>
      <c r="N490" s="116"/>
    </row>
    <row r="491" spans="1:14" s="111" customFormat="1" ht="33.75">
      <c r="A491" s="114" t="s">
        <v>298</v>
      </c>
      <c r="B491" s="114" t="s">
        <v>549</v>
      </c>
      <c r="C491" s="116">
        <v>655592.29</v>
      </c>
      <c r="D491" s="120" t="s">
        <v>594</v>
      </c>
      <c r="E491" s="116"/>
      <c r="F491" s="116"/>
      <c r="G491" s="116"/>
      <c r="H491" s="116"/>
      <c r="I491" s="116"/>
      <c r="J491" s="116">
        <v>655592.29</v>
      </c>
      <c r="K491" s="116"/>
      <c r="L491" s="116"/>
      <c r="M491" s="116"/>
      <c r="N491" s="116"/>
    </row>
    <row r="492" spans="1:14" s="111" customFormat="1" ht="22.5">
      <c r="A492" s="114" t="s">
        <v>299</v>
      </c>
      <c r="B492" s="114" t="s">
        <v>550</v>
      </c>
      <c r="C492" s="116">
        <v>809671.04</v>
      </c>
      <c r="D492" s="120" t="s">
        <v>595</v>
      </c>
      <c r="E492" s="116"/>
      <c r="F492" s="116"/>
      <c r="G492" s="116"/>
      <c r="H492" s="116"/>
      <c r="I492" s="116"/>
      <c r="J492" s="116">
        <v>809671.04</v>
      </c>
      <c r="K492" s="116"/>
      <c r="L492" s="116"/>
      <c r="M492" s="116"/>
      <c r="N492" s="116"/>
    </row>
    <row r="493" spans="1:14" s="111" customFormat="1" ht="33.75">
      <c r="A493" s="114" t="s">
        <v>300</v>
      </c>
      <c r="B493" s="114" t="s">
        <v>551</v>
      </c>
      <c r="C493" s="116">
        <v>530157.91</v>
      </c>
      <c r="D493" s="120" t="s">
        <v>596</v>
      </c>
      <c r="E493" s="116"/>
      <c r="F493" s="116"/>
      <c r="G493" s="116"/>
      <c r="H493" s="116"/>
      <c r="I493" s="116"/>
      <c r="J493" s="116">
        <v>530157.91</v>
      </c>
      <c r="K493" s="116"/>
      <c r="L493" s="116"/>
      <c r="M493" s="116"/>
      <c r="N493" s="116"/>
    </row>
    <row r="494" spans="1:14" s="111" customFormat="1" ht="33.75">
      <c r="A494" s="114" t="s">
        <v>301</v>
      </c>
      <c r="B494" s="114" t="s">
        <v>552</v>
      </c>
      <c r="C494" s="116">
        <v>121629.8</v>
      </c>
      <c r="D494" s="117"/>
      <c r="E494" s="116"/>
      <c r="F494" s="116"/>
      <c r="G494" s="116"/>
      <c r="H494" s="116"/>
      <c r="I494" s="116"/>
      <c r="J494" s="116">
        <v>121629.8</v>
      </c>
      <c r="K494" s="116"/>
      <c r="L494" s="116"/>
      <c r="M494" s="116"/>
      <c r="N494" s="116"/>
    </row>
    <row r="495" spans="1:14" s="111" customFormat="1" ht="73.5">
      <c r="A495" s="114" t="s">
        <v>302</v>
      </c>
      <c r="B495" s="114" t="s">
        <v>553</v>
      </c>
      <c r="C495" s="116">
        <v>1839675.66</v>
      </c>
      <c r="D495" s="120" t="s">
        <v>597</v>
      </c>
      <c r="E495" s="116"/>
      <c r="F495" s="116"/>
      <c r="G495" s="116"/>
      <c r="H495" s="116"/>
      <c r="I495" s="116"/>
      <c r="J495" s="116"/>
      <c r="K495" s="116">
        <v>1839675.66</v>
      </c>
      <c r="L495" s="116"/>
      <c r="M495" s="116"/>
      <c r="N495" s="116"/>
    </row>
    <row r="496" spans="1:14" s="111" customFormat="1" ht="33.75">
      <c r="A496" s="114" t="s">
        <v>303</v>
      </c>
      <c r="B496" s="114" t="s">
        <v>554</v>
      </c>
      <c r="C496" s="116">
        <v>41786.37</v>
      </c>
      <c r="D496" s="117"/>
      <c r="E496" s="116"/>
      <c r="F496" s="116"/>
      <c r="G496" s="116"/>
      <c r="H496" s="116"/>
      <c r="I496" s="116"/>
      <c r="J496" s="116"/>
      <c r="K496" s="116"/>
      <c r="L496" s="116"/>
      <c r="M496" s="116">
        <v>41786.37</v>
      </c>
      <c r="N496" s="116"/>
    </row>
    <row r="497" spans="1:14" s="111" customFormat="1" ht="33.75">
      <c r="A497" s="114" t="s">
        <v>304</v>
      </c>
      <c r="B497" s="114" t="s">
        <v>555</v>
      </c>
      <c r="C497" s="116">
        <v>139822.44</v>
      </c>
      <c r="D497" s="120" t="s">
        <v>598</v>
      </c>
      <c r="E497" s="116"/>
      <c r="F497" s="116"/>
      <c r="G497" s="116"/>
      <c r="H497" s="116"/>
      <c r="I497" s="116"/>
      <c r="J497" s="116"/>
      <c r="K497" s="116"/>
      <c r="L497" s="116"/>
      <c r="M497" s="116">
        <v>139822.44</v>
      </c>
      <c r="N497" s="116"/>
    </row>
    <row r="498" spans="1:14" s="111" customFormat="1" ht="31.5">
      <c r="A498" s="114" t="s">
        <v>524</v>
      </c>
      <c r="B498" s="114" t="s">
        <v>556</v>
      </c>
      <c r="C498" s="116">
        <v>520023.09</v>
      </c>
      <c r="D498" s="120" t="s">
        <v>599</v>
      </c>
      <c r="E498" s="116"/>
      <c r="F498" s="116"/>
      <c r="G498" s="116"/>
      <c r="H498" s="116"/>
      <c r="I498" s="116"/>
      <c r="J498" s="116"/>
      <c r="K498" s="116"/>
      <c r="L498" s="116">
        <v>520023.09</v>
      </c>
      <c r="M498" s="116"/>
      <c r="N498" s="116"/>
    </row>
    <row r="499" spans="1:14" s="111" customFormat="1" ht="33.75">
      <c r="A499" s="114" t="s">
        <v>525</v>
      </c>
      <c r="B499" s="114" t="s">
        <v>557</v>
      </c>
      <c r="C499" s="116">
        <v>405186.6</v>
      </c>
      <c r="D499" s="117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>
        <v>405186.6</v>
      </c>
    </row>
    <row r="500" spans="1:14" s="111" customFormat="1" ht="90">
      <c r="A500" s="114" t="s">
        <v>526</v>
      </c>
      <c r="B500" s="114" t="s">
        <v>487</v>
      </c>
      <c r="C500" s="116">
        <v>107467.64</v>
      </c>
      <c r="D500" s="117"/>
      <c r="E500" s="116"/>
      <c r="F500" s="116">
        <v>19472.87</v>
      </c>
      <c r="G500" s="116">
        <v>5781.64</v>
      </c>
      <c r="H500" s="116">
        <v>17345.78</v>
      </c>
      <c r="I500" s="116"/>
      <c r="J500" s="116">
        <v>43148.66</v>
      </c>
      <c r="K500" s="116">
        <v>8652.4</v>
      </c>
      <c r="L500" s="116">
        <v>753.67</v>
      </c>
      <c r="M500" s="116">
        <v>7562.61</v>
      </c>
      <c r="N500" s="116">
        <v>4750.01</v>
      </c>
    </row>
    <row r="501" spans="1:14" s="111" customFormat="1" ht="135">
      <c r="A501" s="114" t="s">
        <v>527</v>
      </c>
      <c r="B501" s="114" t="s">
        <v>563</v>
      </c>
      <c r="C501" s="116">
        <v>1332497.25</v>
      </c>
      <c r="D501" s="117"/>
      <c r="E501" s="116"/>
      <c r="F501" s="116">
        <v>235311.3</v>
      </c>
      <c r="G501" s="116">
        <v>108968.16</v>
      </c>
      <c r="H501" s="116">
        <v>190745.94</v>
      </c>
      <c r="I501" s="116">
        <v>38919.42</v>
      </c>
      <c r="J501" s="116">
        <v>378967.72</v>
      </c>
      <c r="K501" s="116">
        <v>203834.5</v>
      </c>
      <c r="L501" s="116">
        <v>74218.2</v>
      </c>
      <c r="M501" s="116">
        <v>98807.61</v>
      </c>
      <c r="N501" s="116">
        <v>2724.4</v>
      </c>
    </row>
    <row r="502" spans="1:14" s="111" customFormat="1" ht="33.75">
      <c r="A502" s="114" t="s">
        <v>528</v>
      </c>
      <c r="B502" s="114" t="s">
        <v>572</v>
      </c>
      <c r="C502" s="116">
        <v>82462.41</v>
      </c>
      <c r="D502" s="117"/>
      <c r="E502" s="116"/>
      <c r="F502" s="116"/>
      <c r="G502" s="116"/>
      <c r="H502" s="116"/>
      <c r="I502" s="116"/>
      <c r="J502" s="116"/>
      <c r="K502" s="116"/>
      <c r="L502" s="116"/>
      <c r="M502" s="116">
        <v>82462.41</v>
      </c>
      <c r="N502" s="116"/>
    </row>
    <row r="503" spans="1:14" s="111" customFormat="1" ht="45">
      <c r="A503" s="114" t="s">
        <v>529</v>
      </c>
      <c r="B503" s="114" t="s">
        <v>394</v>
      </c>
      <c r="C503" s="116">
        <v>95202</v>
      </c>
      <c r="D503" s="117"/>
      <c r="E503" s="116"/>
      <c r="F503" s="116">
        <v>14283</v>
      </c>
      <c r="G503" s="116">
        <v>1971</v>
      </c>
      <c r="H503" s="116">
        <v>20763</v>
      </c>
      <c r="I503" s="116"/>
      <c r="J503" s="116"/>
      <c r="K503" s="116">
        <v>44010</v>
      </c>
      <c r="L503" s="116">
        <v>11691</v>
      </c>
      <c r="M503" s="116">
        <v>2484</v>
      </c>
      <c r="N503" s="116"/>
    </row>
    <row r="504" spans="1:14" s="111" customFormat="1" ht="67.5">
      <c r="A504" s="114" t="s">
        <v>530</v>
      </c>
      <c r="B504" s="114" t="s">
        <v>260</v>
      </c>
      <c r="C504" s="116">
        <v>64597.74</v>
      </c>
      <c r="D504" s="117"/>
      <c r="E504" s="116"/>
      <c r="F504" s="116">
        <v>31496.88</v>
      </c>
      <c r="G504" s="116">
        <v>974.55</v>
      </c>
      <c r="H504" s="116">
        <v>114.21</v>
      </c>
      <c r="I504" s="116">
        <v>13023.77</v>
      </c>
      <c r="J504" s="116">
        <v>1564.69</v>
      </c>
      <c r="K504" s="116">
        <v>1111.6</v>
      </c>
      <c r="L504" s="116">
        <v>4320.16</v>
      </c>
      <c r="M504" s="116">
        <v>11991.88</v>
      </c>
      <c r="N504" s="116"/>
    </row>
    <row r="505" spans="1:14" s="111" customFormat="1" ht="33.75">
      <c r="A505" s="114" t="s">
        <v>558</v>
      </c>
      <c r="B505" s="114" t="s">
        <v>564</v>
      </c>
      <c r="C505" s="116">
        <v>150552</v>
      </c>
      <c r="D505" s="117"/>
      <c r="E505" s="116"/>
      <c r="F505" s="116">
        <v>54411.04</v>
      </c>
      <c r="G505" s="116">
        <v>9600</v>
      </c>
      <c r="H505" s="116">
        <v>4800</v>
      </c>
      <c r="I505" s="116"/>
      <c r="J505" s="116">
        <v>26181.12</v>
      </c>
      <c r="K505" s="116">
        <v>9216</v>
      </c>
      <c r="L505" s="116">
        <v>8000</v>
      </c>
      <c r="M505" s="116">
        <v>38343.84</v>
      </c>
      <c r="N505" s="116"/>
    </row>
    <row r="506" spans="1:14" s="111" customFormat="1" ht="67.5">
      <c r="A506" s="114" t="s">
        <v>559</v>
      </c>
      <c r="B506" s="114" t="s">
        <v>603</v>
      </c>
      <c r="C506" s="116">
        <v>39975</v>
      </c>
      <c r="D506" s="117"/>
      <c r="E506" s="116"/>
      <c r="F506" s="116">
        <v>11808</v>
      </c>
      <c r="G506" s="116">
        <v>7380</v>
      </c>
      <c r="H506" s="116">
        <v>2952</v>
      </c>
      <c r="I506" s="116"/>
      <c r="J506" s="116"/>
      <c r="K506" s="116">
        <v>8364</v>
      </c>
      <c r="L506" s="116">
        <v>7380</v>
      </c>
      <c r="M506" s="116">
        <v>2091</v>
      </c>
      <c r="N506" s="116"/>
    </row>
    <row r="507" spans="1:14" s="111" customFormat="1" ht="12.75">
      <c r="A507" s="114" t="s">
        <v>560</v>
      </c>
      <c r="B507" s="114" t="s">
        <v>604</v>
      </c>
      <c r="C507" s="116">
        <v>25930.8</v>
      </c>
      <c r="D507" s="117"/>
      <c r="E507" s="116"/>
      <c r="F507" s="116">
        <v>6534</v>
      </c>
      <c r="G507" s="116">
        <v>1386</v>
      </c>
      <c r="H507" s="116">
        <v>2772</v>
      </c>
      <c r="I507" s="116">
        <v>183.6</v>
      </c>
      <c r="J507" s="116">
        <v>4222.8</v>
      </c>
      <c r="K507" s="116">
        <v>7527.6</v>
      </c>
      <c r="L507" s="116"/>
      <c r="M507" s="116">
        <v>3304.8</v>
      </c>
      <c r="N507" s="116"/>
    </row>
    <row r="508" spans="1:14" s="111" customFormat="1" ht="112.5">
      <c r="A508" s="114" t="s">
        <v>561</v>
      </c>
      <c r="B508" s="114" t="s">
        <v>565</v>
      </c>
      <c r="C508" s="116">
        <v>58425</v>
      </c>
      <c r="D508" s="117"/>
      <c r="E508" s="116">
        <v>58425</v>
      </c>
      <c r="F508" s="116"/>
      <c r="G508" s="116"/>
      <c r="H508" s="116"/>
      <c r="I508" s="116"/>
      <c r="J508" s="116"/>
      <c r="K508" s="116"/>
      <c r="L508" s="116"/>
      <c r="M508" s="116"/>
      <c r="N508" s="116"/>
    </row>
    <row r="509" spans="1:14" s="111" customFormat="1" ht="67.5">
      <c r="A509" s="114" t="s">
        <v>562</v>
      </c>
      <c r="B509" s="114" t="s">
        <v>566</v>
      </c>
      <c r="C509" s="116">
        <v>23493</v>
      </c>
      <c r="D509" s="120" t="s">
        <v>600</v>
      </c>
      <c r="E509" s="116"/>
      <c r="F509" s="116"/>
      <c r="G509" s="116">
        <v>23493</v>
      </c>
      <c r="H509" s="116"/>
      <c r="I509" s="116"/>
      <c r="J509" s="116"/>
      <c r="K509" s="116"/>
      <c r="L509" s="116"/>
      <c r="M509" s="116"/>
      <c r="N509" s="116"/>
    </row>
    <row r="510" spans="1:14" s="111" customFormat="1" ht="90">
      <c r="A510" s="114" t="s">
        <v>601</v>
      </c>
      <c r="B510" s="114" t="s">
        <v>567</v>
      </c>
      <c r="C510" s="116">
        <v>38130</v>
      </c>
      <c r="D510" s="117"/>
      <c r="E510" s="116"/>
      <c r="F510" s="116"/>
      <c r="G510" s="116"/>
      <c r="H510" s="116"/>
      <c r="I510" s="116">
        <v>38130</v>
      </c>
      <c r="J510" s="116"/>
      <c r="K510" s="116"/>
      <c r="L510" s="116"/>
      <c r="M510" s="116"/>
      <c r="N510" s="116"/>
    </row>
    <row r="511" spans="1:14" s="111" customFormat="1" ht="90">
      <c r="A511" s="114" t="s">
        <v>602</v>
      </c>
      <c r="B511" s="114" t="s">
        <v>568</v>
      </c>
      <c r="C511" s="116">
        <v>14760</v>
      </c>
      <c r="D511" s="117"/>
      <c r="E511" s="116"/>
      <c r="F511" s="116"/>
      <c r="G511" s="116"/>
      <c r="H511" s="116"/>
      <c r="I511" s="116"/>
      <c r="J511" s="116"/>
      <c r="K511" s="116">
        <v>14760</v>
      </c>
      <c r="L511" s="116"/>
      <c r="M511" s="116"/>
      <c r="N511" s="116"/>
    </row>
    <row r="512" spans="1:14" s="46" customFormat="1" ht="20.25" customHeight="1">
      <c r="A512" s="133" t="s">
        <v>569</v>
      </c>
      <c r="B512" s="133"/>
      <c r="C512" s="53">
        <f>SUM(C461:C511)</f>
        <v>28889079.12000001</v>
      </c>
      <c r="D512" s="113">
        <f>27458517-9536706</f>
        <v>17921811</v>
      </c>
      <c r="E512" s="53">
        <f aca="true" t="shared" si="19" ref="E512:N512">SUM(E461:E511)</f>
        <v>10131271.26</v>
      </c>
      <c r="F512" s="53">
        <f t="shared" si="19"/>
        <v>8425009.249999998</v>
      </c>
      <c r="G512" s="53">
        <f t="shared" si="19"/>
        <v>1463155.89</v>
      </c>
      <c r="H512" s="53">
        <f t="shared" si="19"/>
        <v>256491.41</v>
      </c>
      <c r="I512" s="53">
        <f t="shared" si="19"/>
        <v>1766372.71</v>
      </c>
      <c r="J512" s="53">
        <f t="shared" si="19"/>
        <v>3241922.7499999995</v>
      </c>
      <c r="K512" s="53">
        <f t="shared" si="19"/>
        <v>2137151.76</v>
      </c>
      <c r="L512" s="53">
        <f t="shared" si="19"/>
        <v>626386.12</v>
      </c>
      <c r="M512" s="53">
        <f t="shared" si="19"/>
        <v>428656.9599999999</v>
      </c>
      <c r="N512" s="53">
        <f t="shared" si="19"/>
        <v>412661.01</v>
      </c>
    </row>
    <row r="513" spans="1:14" s="46" customFormat="1" ht="15" customHeight="1">
      <c r="A513" s="130" t="s">
        <v>19</v>
      </c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</row>
    <row r="514" spans="1:14" s="46" customFormat="1" ht="13.5" customHeight="1">
      <c r="A514" s="130" t="s">
        <v>20</v>
      </c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</row>
    <row r="515" spans="1:14" s="46" customFormat="1" ht="15.75" customHeight="1">
      <c r="A515" s="134" t="s">
        <v>570</v>
      </c>
      <c r="B515" s="134"/>
      <c r="C515" s="53">
        <f aca="true" t="shared" si="20" ref="C515:N515">C457+C512</f>
        <v>149036061.03</v>
      </c>
      <c r="D515" s="113">
        <f t="shared" si="20"/>
        <v>75213390.2</v>
      </c>
      <c r="E515" s="53">
        <f t="shared" si="20"/>
        <v>28075716.259999998</v>
      </c>
      <c r="F515" s="53">
        <f t="shared" si="20"/>
        <v>36178223.93</v>
      </c>
      <c r="G515" s="53">
        <f t="shared" si="20"/>
        <v>8251745.09</v>
      </c>
      <c r="H515" s="53">
        <f t="shared" si="20"/>
        <v>3989909.41</v>
      </c>
      <c r="I515" s="53">
        <f t="shared" si="20"/>
        <v>15071674.71</v>
      </c>
      <c r="J515" s="53">
        <f t="shared" si="20"/>
        <v>15262078.75</v>
      </c>
      <c r="K515" s="53">
        <f t="shared" si="20"/>
        <v>6948834.79</v>
      </c>
      <c r="L515" s="53">
        <f t="shared" si="20"/>
        <v>9325733.12</v>
      </c>
      <c r="M515" s="53">
        <f t="shared" si="20"/>
        <v>21747511.96</v>
      </c>
      <c r="N515" s="53">
        <f t="shared" si="20"/>
        <v>4184633.21</v>
      </c>
    </row>
    <row r="516" spans="1:14" s="46" customFormat="1" ht="20.25" customHeight="1">
      <c r="A516" s="130" t="s">
        <v>19</v>
      </c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</row>
    <row r="517" spans="1:14" s="46" customFormat="1" ht="19.5" customHeight="1">
      <c r="A517" s="130" t="s">
        <v>20</v>
      </c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</row>
    <row r="518" spans="1:14" s="46" customFormat="1" ht="19.5" customHeight="1">
      <c r="A518" s="131" t="s">
        <v>606</v>
      </c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</row>
    <row r="519" spans="1:14" s="124" customFormat="1" ht="92.25" customHeight="1">
      <c r="A519" s="122" t="s">
        <v>467</v>
      </c>
      <c r="B519" s="125" t="s">
        <v>522</v>
      </c>
      <c r="C519" s="121">
        <f aca="true" t="shared" si="21" ref="C519:C526">SUM(E519:N519)</f>
        <v>18856427</v>
      </c>
      <c r="D519" s="126" t="s">
        <v>637</v>
      </c>
      <c r="E519" s="121">
        <v>18856427</v>
      </c>
      <c r="F519" s="121"/>
      <c r="G519" s="121"/>
      <c r="H519" s="121"/>
      <c r="I519" s="121"/>
      <c r="J519" s="121"/>
      <c r="K519" s="121"/>
      <c r="L519" s="121"/>
      <c r="M519" s="121"/>
      <c r="N519" s="121"/>
    </row>
    <row r="520" spans="1:14" s="111" customFormat="1" ht="95.25" customHeight="1">
      <c r="A520" s="114" t="s">
        <v>429</v>
      </c>
      <c r="B520" s="114" t="s">
        <v>609</v>
      </c>
      <c r="C520" s="121">
        <f t="shared" si="21"/>
        <v>5898839</v>
      </c>
      <c r="D520" s="120" t="s">
        <v>638</v>
      </c>
      <c r="E520" s="116">
        <v>4945043</v>
      </c>
      <c r="F520" s="116">
        <v>953796</v>
      </c>
      <c r="G520" s="116"/>
      <c r="H520" s="116"/>
      <c r="I520" s="116"/>
      <c r="J520" s="116"/>
      <c r="K520" s="116"/>
      <c r="L520" s="116"/>
      <c r="M520" s="116"/>
      <c r="N520" s="116"/>
    </row>
    <row r="521" spans="1:17" s="111" customFormat="1" ht="24.75" customHeight="1">
      <c r="A521" s="114" t="s">
        <v>430</v>
      </c>
      <c r="B521" s="114" t="s">
        <v>610</v>
      </c>
      <c r="C521" s="121">
        <f t="shared" si="21"/>
        <v>116533</v>
      </c>
      <c r="D521" s="120" t="s">
        <v>639</v>
      </c>
      <c r="E521" s="116"/>
      <c r="F521" s="116">
        <v>116533</v>
      </c>
      <c r="G521" s="116"/>
      <c r="H521" s="116"/>
      <c r="I521" s="116"/>
      <c r="J521" s="116"/>
      <c r="K521" s="116"/>
      <c r="L521" s="116"/>
      <c r="M521" s="116"/>
      <c r="N521" s="116"/>
      <c r="Q521" s="112"/>
    </row>
    <row r="522" spans="1:17" s="111" customFormat="1" ht="48.75" customHeight="1">
      <c r="A522" s="114">
        <v>4</v>
      </c>
      <c r="B522" s="114" t="s">
        <v>611</v>
      </c>
      <c r="C522" s="121">
        <f t="shared" si="21"/>
        <v>155988</v>
      </c>
      <c r="D522" s="120" t="s">
        <v>640</v>
      </c>
      <c r="E522" s="116"/>
      <c r="F522" s="116">
        <v>155988</v>
      </c>
      <c r="G522" s="116"/>
      <c r="H522" s="116"/>
      <c r="I522" s="116"/>
      <c r="J522" s="116"/>
      <c r="K522" s="116"/>
      <c r="L522" s="116"/>
      <c r="M522" s="116"/>
      <c r="N522" s="116"/>
      <c r="Q522" s="112"/>
    </row>
    <row r="523" spans="1:17" s="111" customFormat="1" ht="27.75" customHeight="1">
      <c r="A523" s="114" t="s">
        <v>430</v>
      </c>
      <c r="B523" s="114" t="s">
        <v>634</v>
      </c>
      <c r="C523" s="121">
        <f t="shared" si="21"/>
        <v>87999</v>
      </c>
      <c r="D523" s="120"/>
      <c r="E523" s="116"/>
      <c r="F523" s="116"/>
      <c r="G523" s="116"/>
      <c r="H523" s="116"/>
      <c r="I523" s="116"/>
      <c r="J523" s="116">
        <v>87999</v>
      </c>
      <c r="K523" s="116"/>
      <c r="L523" s="116"/>
      <c r="M523" s="116"/>
      <c r="N523" s="116"/>
      <c r="Q523" s="112"/>
    </row>
    <row r="524" spans="1:17" s="111" customFormat="1" ht="90.75" customHeight="1">
      <c r="A524" s="114" t="s">
        <v>432</v>
      </c>
      <c r="B524" s="114" t="s">
        <v>635</v>
      </c>
      <c r="C524" s="121">
        <f t="shared" si="21"/>
        <v>12106</v>
      </c>
      <c r="D524" s="120"/>
      <c r="E524" s="116"/>
      <c r="F524" s="116"/>
      <c r="G524" s="116"/>
      <c r="H524" s="116"/>
      <c r="I524" s="116"/>
      <c r="J524" s="116">
        <v>12106</v>
      </c>
      <c r="K524" s="116"/>
      <c r="L524" s="116"/>
      <c r="M524" s="116"/>
      <c r="N524" s="116"/>
      <c r="Q524" s="112"/>
    </row>
    <row r="525" spans="1:17" s="111" customFormat="1" ht="48.75" customHeight="1">
      <c r="A525" s="114" t="s">
        <v>433</v>
      </c>
      <c r="B525" s="114" t="s">
        <v>624</v>
      </c>
      <c r="C525" s="121">
        <f t="shared" si="21"/>
        <v>12998</v>
      </c>
      <c r="D525" s="120"/>
      <c r="E525" s="116"/>
      <c r="F525" s="116"/>
      <c r="G525" s="116"/>
      <c r="H525" s="116"/>
      <c r="I525" s="116"/>
      <c r="J525" s="116">
        <v>12998</v>
      </c>
      <c r="K525" s="116"/>
      <c r="L525" s="116"/>
      <c r="M525" s="116"/>
      <c r="N525" s="116"/>
      <c r="Q525" s="112"/>
    </row>
    <row r="526" spans="1:17" s="111" customFormat="1" ht="35.25" customHeight="1">
      <c r="A526" s="114" t="s">
        <v>436</v>
      </c>
      <c r="B526" s="114" t="s">
        <v>629</v>
      </c>
      <c r="C526" s="121">
        <f t="shared" si="21"/>
        <v>9142</v>
      </c>
      <c r="D526" s="120"/>
      <c r="E526" s="116"/>
      <c r="F526" s="116"/>
      <c r="G526" s="116">
        <v>9142</v>
      </c>
      <c r="H526" s="116"/>
      <c r="I526" s="116"/>
      <c r="J526" s="116"/>
      <c r="K526" s="116"/>
      <c r="L526" s="116"/>
      <c r="M526" s="116"/>
      <c r="N526" s="116"/>
      <c r="Q526" s="112"/>
    </row>
    <row r="527" spans="1:17" s="111" customFormat="1" ht="126" customHeight="1">
      <c r="A527" s="114" t="s">
        <v>438</v>
      </c>
      <c r="B527" s="114" t="s">
        <v>626</v>
      </c>
      <c r="C527" s="121">
        <f aca="true" t="shared" si="22" ref="C527:C533">SUM(E527:N527)</f>
        <v>19215</v>
      </c>
      <c r="D527" s="120"/>
      <c r="E527" s="116"/>
      <c r="F527" s="116"/>
      <c r="G527" s="116"/>
      <c r="H527" s="116"/>
      <c r="I527" s="116"/>
      <c r="J527" s="116"/>
      <c r="K527" s="116"/>
      <c r="L527" s="116"/>
      <c r="M527" s="116">
        <v>19215</v>
      </c>
      <c r="N527" s="116"/>
      <c r="Q527" s="112"/>
    </row>
    <row r="528" spans="1:17" s="111" customFormat="1" ht="103.5" customHeight="1">
      <c r="A528" s="114" t="s">
        <v>439</v>
      </c>
      <c r="B528" s="114" t="s">
        <v>632</v>
      </c>
      <c r="C528" s="121">
        <f t="shared" si="22"/>
        <v>31158</v>
      </c>
      <c r="D528" s="120"/>
      <c r="E528" s="116"/>
      <c r="F528" s="116"/>
      <c r="G528" s="116"/>
      <c r="H528" s="116"/>
      <c r="I528" s="116"/>
      <c r="J528" s="116"/>
      <c r="K528" s="116"/>
      <c r="L528" s="116">
        <v>31158</v>
      </c>
      <c r="M528" s="116"/>
      <c r="N528" s="116"/>
      <c r="Q528" s="112"/>
    </row>
    <row r="529" spans="1:17" s="111" customFormat="1" ht="103.5" customHeight="1">
      <c r="A529" s="114" t="s">
        <v>440</v>
      </c>
      <c r="B529" s="114" t="s">
        <v>633</v>
      </c>
      <c r="C529" s="121">
        <f t="shared" si="22"/>
        <v>68506</v>
      </c>
      <c r="D529" s="120"/>
      <c r="E529" s="116"/>
      <c r="F529" s="116"/>
      <c r="G529" s="116"/>
      <c r="H529" s="116"/>
      <c r="I529" s="116"/>
      <c r="J529" s="116"/>
      <c r="K529" s="116"/>
      <c r="L529" s="116">
        <v>68506</v>
      </c>
      <c r="M529" s="116"/>
      <c r="N529" s="116"/>
      <c r="Q529" s="112"/>
    </row>
    <row r="530" spans="1:17" s="111" customFormat="1" ht="46.5" customHeight="1">
      <c r="A530" s="114" t="s">
        <v>441</v>
      </c>
      <c r="B530" s="114" t="s">
        <v>627</v>
      </c>
      <c r="C530" s="121">
        <f t="shared" si="22"/>
        <v>24943</v>
      </c>
      <c r="D530" s="120"/>
      <c r="E530" s="116"/>
      <c r="F530" s="116"/>
      <c r="G530" s="116"/>
      <c r="H530" s="116"/>
      <c r="I530" s="116"/>
      <c r="J530" s="116"/>
      <c r="K530" s="116"/>
      <c r="L530" s="116"/>
      <c r="M530" s="116">
        <v>24943</v>
      </c>
      <c r="N530" s="116"/>
      <c r="Q530" s="112"/>
    </row>
    <row r="531" spans="1:17" s="111" customFormat="1" ht="90.75" customHeight="1">
      <c r="A531" s="114" t="s">
        <v>442</v>
      </c>
      <c r="B531" s="114" t="s">
        <v>630</v>
      </c>
      <c r="C531" s="121">
        <f>SUM(E531:N531)</f>
        <v>3691</v>
      </c>
      <c r="D531" s="120"/>
      <c r="E531" s="116"/>
      <c r="F531" s="116"/>
      <c r="G531" s="116"/>
      <c r="H531" s="116"/>
      <c r="I531" s="116"/>
      <c r="J531" s="116"/>
      <c r="K531" s="116"/>
      <c r="L531" s="116">
        <v>3691</v>
      </c>
      <c r="M531" s="116"/>
      <c r="N531" s="116"/>
      <c r="Q531" s="112"/>
    </row>
    <row r="532" spans="1:17" s="111" customFormat="1" ht="92.25" customHeight="1">
      <c r="A532" s="114" t="s">
        <v>444</v>
      </c>
      <c r="B532" s="114" t="s">
        <v>631</v>
      </c>
      <c r="C532" s="121">
        <f>SUM(E532:N532)</f>
        <v>7442</v>
      </c>
      <c r="D532" s="120"/>
      <c r="E532" s="116"/>
      <c r="F532" s="116"/>
      <c r="G532" s="116"/>
      <c r="H532" s="116"/>
      <c r="I532" s="116"/>
      <c r="J532" s="116"/>
      <c r="K532" s="116"/>
      <c r="L532" s="116">
        <v>7442</v>
      </c>
      <c r="M532" s="116"/>
      <c r="N532" s="116"/>
      <c r="Q532" s="112"/>
    </row>
    <row r="533" spans="1:17" s="111" customFormat="1" ht="91.5" customHeight="1">
      <c r="A533" s="114" t="s">
        <v>445</v>
      </c>
      <c r="B533" s="114" t="s">
        <v>628</v>
      </c>
      <c r="C533" s="121">
        <f t="shared" si="22"/>
        <v>3591.6</v>
      </c>
      <c r="D533" s="120"/>
      <c r="E533" s="116"/>
      <c r="F533" s="116"/>
      <c r="G533" s="116"/>
      <c r="H533" s="116"/>
      <c r="I533" s="116"/>
      <c r="J533" s="116">
        <v>3591.6</v>
      </c>
      <c r="K533" s="116"/>
      <c r="L533" s="116"/>
      <c r="M533" s="116"/>
      <c r="N533" s="116"/>
      <c r="Q533" s="112"/>
    </row>
    <row r="534" spans="1:14" s="111" customFormat="1" ht="150" customHeight="1">
      <c r="A534" s="114" t="s">
        <v>447</v>
      </c>
      <c r="B534" s="114" t="s">
        <v>625</v>
      </c>
      <c r="C534" s="121">
        <f>SUM(E534:N534)</f>
        <v>43020</v>
      </c>
      <c r="D534" s="117"/>
      <c r="E534" s="116"/>
      <c r="F534" s="116">
        <v>23610</v>
      </c>
      <c r="G534" s="116"/>
      <c r="H534" s="116"/>
      <c r="I534" s="116"/>
      <c r="J534" s="116">
        <v>19410</v>
      </c>
      <c r="K534" s="116"/>
      <c r="L534" s="116"/>
      <c r="M534" s="116"/>
      <c r="N534" s="116"/>
    </row>
    <row r="535" spans="1:14" s="111" customFormat="1" ht="90.75" customHeight="1">
      <c r="A535" s="114" t="s">
        <v>449</v>
      </c>
      <c r="B535" s="114" t="s">
        <v>621</v>
      </c>
      <c r="C535" s="121">
        <f>SUM(E535:N535)</f>
        <v>16671</v>
      </c>
      <c r="D535" s="117"/>
      <c r="E535" s="116"/>
      <c r="F535" s="116"/>
      <c r="G535" s="116"/>
      <c r="H535" s="116"/>
      <c r="I535" s="116"/>
      <c r="J535" s="116">
        <v>9591</v>
      </c>
      <c r="K535" s="116"/>
      <c r="L535" s="116"/>
      <c r="M535" s="116">
        <v>7080</v>
      </c>
      <c r="N535" s="116"/>
    </row>
    <row r="536" spans="1:14" s="111" customFormat="1" ht="72" customHeight="1">
      <c r="A536" s="114" t="s">
        <v>451</v>
      </c>
      <c r="B536" s="114" t="s">
        <v>623</v>
      </c>
      <c r="C536" s="121">
        <f>SUM(E536:N536)</f>
        <v>14025</v>
      </c>
      <c r="D536" s="117"/>
      <c r="E536" s="116"/>
      <c r="F536" s="116"/>
      <c r="G536" s="116"/>
      <c r="H536" s="116"/>
      <c r="I536" s="116"/>
      <c r="J536" s="116">
        <v>14025</v>
      </c>
      <c r="K536" s="116"/>
      <c r="L536" s="116"/>
      <c r="M536" s="116"/>
      <c r="N536" s="116"/>
    </row>
    <row r="537" spans="1:14" s="111" customFormat="1" ht="81" customHeight="1">
      <c r="A537" s="114" t="s">
        <v>453</v>
      </c>
      <c r="B537" s="114" t="s">
        <v>622</v>
      </c>
      <c r="C537" s="121">
        <f aca="true" t="shared" si="23" ref="C537:C549">SUM(E537:N537)</f>
        <v>5662</v>
      </c>
      <c r="D537" s="117"/>
      <c r="E537" s="116"/>
      <c r="F537" s="116">
        <v>5662</v>
      </c>
      <c r="G537" s="116"/>
      <c r="H537" s="116"/>
      <c r="I537" s="116"/>
      <c r="J537" s="116"/>
      <c r="K537" s="116"/>
      <c r="L537" s="116"/>
      <c r="M537" s="116"/>
      <c r="N537" s="116"/>
    </row>
    <row r="538" spans="1:14" s="111" customFormat="1" ht="71.25" customHeight="1">
      <c r="A538" s="114" t="s">
        <v>455</v>
      </c>
      <c r="B538" s="114" t="s">
        <v>612</v>
      </c>
      <c r="C538" s="121">
        <f t="shared" si="23"/>
        <v>36575</v>
      </c>
      <c r="D538" s="117"/>
      <c r="E538" s="116"/>
      <c r="F538" s="116">
        <v>36575</v>
      </c>
      <c r="G538" s="116"/>
      <c r="H538" s="116"/>
      <c r="I538" s="116"/>
      <c r="J538" s="116"/>
      <c r="K538" s="116"/>
      <c r="L538" s="116"/>
      <c r="M538" s="116"/>
      <c r="N538" s="116"/>
    </row>
    <row r="539" spans="1:14" s="111" customFormat="1" ht="237.75" customHeight="1">
      <c r="A539" s="114" t="s">
        <v>461</v>
      </c>
      <c r="B539" s="114" t="s">
        <v>620</v>
      </c>
      <c r="C539" s="121">
        <f t="shared" si="23"/>
        <v>31886</v>
      </c>
      <c r="D539" s="117"/>
      <c r="E539" s="116"/>
      <c r="F539" s="116">
        <v>13866</v>
      </c>
      <c r="G539" s="116"/>
      <c r="H539" s="116"/>
      <c r="I539" s="116"/>
      <c r="J539" s="116">
        <v>6030</v>
      </c>
      <c r="K539" s="116">
        <v>2528</v>
      </c>
      <c r="L539" s="116"/>
      <c r="M539" s="116">
        <v>9462</v>
      </c>
      <c r="N539" s="116"/>
    </row>
    <row r="540" spans="1:14" s="124" customFormat="1" ht="57.75" customHeight="1">
      <c r="A540" s="122" t="s">
        <v>289</v>
      </c>
      <c r="B540" s="122" t="s">
        <v>487</v>
      </c>
      <c r="C540" s="121">
        <f t="shared" si="23"/>
        <v>107629</v>
      </c>
      <c r="D540" s="123"/>
      <c r="E540" s="121"/>
      <c r="F540" s="121">
        <v>7534</v>
      </c>
      <c r="G540" s="121">
        <v>8674</v>
      </c>
      <c r="H540" s="121">
        <v>26015</v>
      </c>
      <c r="I540" s="121"/>
      <c r="J540" s="121">
        <v>46901</v>
      </c>
      <c r="K540" s="121">
        <v>8183</v>
      </c>
      <c r="L540" s="121">
        <v>1131</v>
      </c>
      <c r="M540" s="121">
        <v>6713</v>
      </c>
      <c r="N540" s="121">
        <v>2478</v>
      </c>
    </row>
    <row r="541" spans="1:14" s="124" customFormat="1" ht="126.75" customHeight="1">
      <c r="A541" s="122" t="s">
        <v>290</v>
      </c>
      <c r="B541" s="122" t="s">
        <v>563</v>
      </c>
      <c r="C541" s="121">
        <f t="shared" si="23"/>
        <v>1409215</v>
      </c>
      <c r="D541" s="123"/>
      <c r="E541" s="121"/>
      <c r="F541" s="121">
        <v>240477</v>
      </c>
      <c r="G541" s="121">
        <v>110070</v>
      </c>
      <c r="H541" s="121">
        <v>189644</v>
      </c>
      <c r="I541" s="121">
        <v>24184</v>
      </c>
      <c r="J541" s="121">
        <v>430285</v>
      </c>
      <c r="K541" s="121">
        <v>203133</v>
      </c>
      <c r="L541" s="121">
        <v>69052</v>
      </c>
      <c r="M541" s="121">
        <v>142370</v>
      </c>
      <c r="N541" s="121"/>
    </row>
    <row r="542" spans="1:14" s="124" customFormat="1" ht="78" customHeight="1">
      <c r="A542" s="122" t="s">
        <v>462</v>
      </c>
      <c r="B542" s="122" t="s">
        <v>613</v>
      </c>
      <c r="C542" s="121">
        <f t="shared" si="23"/>
        <v>158351</v>
      </c>
      <c r="D542" s="123"/>
      <c r="E542" s="121"/>
      <c r="F542" s="121">
        <v>99976</v>
      </c>
      <c r="G542" s="121"/>
      <c r="H542" s="121"/>
      <c r="I542" s="121"/>
      <c r="J542" s="121">
        <v>22817</v>
      </c>
      <c r="K542" s="121"/>
      <c r="L542" s="121"/>
      <c r="M542" s="121">
        <v>35558</v>
      </c>
      <c r="N542" s="121"/>
    </row>
    <row r="543" spans="1:14" s="124" customFormat="1" ht="67.5">
      <c r="A543" s="122" t="s">
        <v>464</v>
      </c>
      <c r="B543" s="122" t="s">
        <v>260</v>
      </c>
      <c r="C543" s="121">
        <f t="shared" si="23"/>
        <v>75291</v>
      </c>
      <c r="D543" s="123"/>
      <c r="E543" s="121"/>
      <c r="F543" s="121">
        <v>10817</v>
      </c>
      <c r="G543" s="121">
        <v>1859</v>
      </c>
      <c r="H543" s="121">
        <v>284</v>
      </c>
      <c r="I543" s="121">
        <v>30518</v>
      </c>
      <c r="J543" s="121">
        <v>8508</v>
      </c>
      <c r="K543" s="121">
        <v>175</v>
      </c>
      <c r="L543" s="121">
        <v>5501</v>
      </c>
      <c r="M543" s="121">
        <v>13539</v>
      </c>
      <c r="N543" s="121">
        <v>4090</v>
      </c>
    </row>
    <row r="544" spans="1:14" s="111" customFormat="1" ht="67.5" customHeight="1">
      <c r="A544" s="114" t="s">
        <v>292</v>
      </c>
      <c r="B544" s="114" t="s">
        <v>615</v>
      </c>
      <c r="C544" s="121">
        <f t="shared" si="23"/>
        <v>14760</v>
      </c>
      <c r="D544" s="117"/>
      <c r="E544" s="116"/>
      <c r="F544" s="116"/>
      <c r="G544" s="116">
        <v>10922</v>
      </c>
      <c r="H544" s="116">
        <v>3838</v>
      </c>
      <c r="I544" s="116"/>
      <c r="J544" s="116"/>
      <c r="K544" s="116"/>
      <c r="L544" s="116"/>
      <c r="M544" s="116"/>
      <c r="N544" s="116"/>
    </row>
    <row r="545" spans="1:14" s="111" customFormat="1" ht="80.25" customHeight="1">
      <c r="A545" s="114" t="s">
        <v>293</v>
      </c>
      <c r="B545" s="114" t="s">
        <v>619</v>
      </c>
      <c r="C545" s="121">
        <f t="shared" si="23"/>
        <v>14883</v>
      </c>
      <c r="D545" s="117"/>
      <c r="E545" s="116"/>
      <c r="F545" s="116"/>
      <c r="G545" s="116"/>
      <c r="H545" s="116"/>
      <c r="I545" s="116"/>
      <c r="J545" s="116">
        <v>14883</v>
      </c>
      <c r="K545" s="116"/>
      <c r="L545" s="116"/>
      <c r="M545" s="116"/>
      <c r="N545" s="116"/>
    </row>
    <row r="546" spans="1:14" s="111" customFormat="1" ht="90">
      <c r="A546" s="114" t="s">
        <v>294</v>
      </c>
      <c r="B546" s="114" t="s">
        <v>614</v>
      </c>
      <c r="C546" s="121">
        <f t="shared" si="23"/>
        <v>24108</v>
      </c>
      <c r="D546" s="120" t="s">
        <v>641</v>
      </c>
      <c r="E546" s="116"/>
      <c r="F546" s="116"/>
      <c r="G546" s="116">
        <v>24108</v>
      </c>
      <c r="H546" s="116"/>
      <c r="I546" s="116"/>
      <c r="J546" s="116"/>
      <c r="K546" s="116"/>
      <c r="L546" s="116"/>
      <c r="M546" s="116"/>
      <c r="N546" s="116"/>
    </row>
    <row r="547" spans="1:14" s="111" customFormat="1" ht="147.75" customHeight="1">
      <c r="A547" s="114" t="s">
        <v>295</v>
      </c>
      <c r="B547" s="114" t="s">
        <v>618</v>
      </c>
      <c r="C547" s="121">
        <f t="shared" si="23"/>
        <v>14760</v>
      </c>
      <c r="D547" s="117"/>
      <c r="E547" s="116"/>
      <c r="F547" s="116"/>
      <c r="G547" s="116"/>
      <c r="H547" s="116"/>
      <c r="I547" s="116"/>
      <c r="J547" s="116">
        <v>14760</v>
      </c>
      <c r="K547" s="116"/>
      <c r="L547" s="116"/>
      <c r="M547" s="116"/>
      <c r="N547" s="116"/>
    </row>
    <row r="548" spans="1:14" s="111" customFormat="1" ht="126" customHeight="1">
      <c r="A548" s="114" t="s">
        <v>296</v>
      </c>
      <c r="B548" s="114" t="s">
        <v>617</v>
      </c>
      <c r="C548" s="121">
        <f t="shared" si="23"/>
        <v>20664</v>
      </c>
      <c r="D548" s="117"/>
      <c r="E548" s="116"/>
      <c r="F548" s="116">
        <v>20664</v>
      </c>
      <c r="G548" s="116"/>
      <c r="H548" s="116"/>
      <c r="I548" s="116"/>
      <c r="J548" s="116"/>
      <c r="K548" s="116"/>
      <c r="L548" s="116"/>
      <c r="M548" s="116"/>
      <c r="N548" s="116"/>
    </row>
    <row r="549" spans="1:14" s="111" customFormat="1" ht="123.75">
      <c r="A549" s="114" t="s">
        <v>297</v>
      </c>
      <c r="B549" s="114" t="s">
        <v>616</v>
      </c>
      <c r="C549" s="121">
        <f t="shared" si="23"/>
        <v>29520</v>
      </c>
      <c r="D549" s="117"/>
      <c r="E549" s="116"/>
      <c r="F549" s="116">
        <v>29520</v>
      </c>
      <c r="G549" s="116"/>
      <c r="H549" s="116"/>
      <c r="I549" s="116"/>
      <c r="J549" s="116"/>
      <c r="K549" s="116"/>
      <c r="L549" s="116"/>
      <c r="M549" s="116"/>
      <c r="N549" s="116"/>
    </row>
    <row r="550" spans="1:14" s="46" customFormat="1" ht="20.25" customHeight="1">
      <c r="A550" s="133" t="s">
        <v>607</v>
      </c>
      <c r="B550" s="133"/>
      <c r="C550" s="53">
        <f>SUM(C519:C549)</f>
        <v>27325598.6</v>
      </c>
      <c r="D550" s="113">
        <v>23408722</v>
      </c>
      <c r="E550" s="53">
        <f aca="true" t="shared" si="24" ref="E550:N550">SUM(E519:E549)</f>
        <v>23801470</v>
      </c>
      <c r="F550" s="53">
        <f t="shared" si="24"/>
        <v>1715018</v>
      </c>
      <c r="G550" s="53">
        <f t="shared" si="24"/>
        <v>164775</v>
      </c>
      <c r="H550" s="53">
        <f t="shared" si="24"/>
        <v>219781</v>
      </c>
      <c r="I550" s="53">
        <f t="shared" si="24"/>
        <v>54702</v>
      </c>
      <c r="J550" s="53">
        <f t="shared" si="24"/>
        <v>703904.6</v>
      </c>
      <c r="K550" s="53">
        <f t="shared" si="24"/>
        <v>214019</v>
      </c>
      <c r="L550" s="53">
        <f t="shared" si="24"/>
        <v>186481</v>
      </c>
      <c r="M550" s="53">
        <f t="shared" si="24"/>
        <v>258880</v>
      </c>
      <c r="N550" s="53">
        <f t="shared" si="24"/>
        <v>6568</v>
      </c>
    </row>
    <row r="551" spans="1:14" s="46" customFormat="1" ht="15" customHeight="1">
      <c r="A551" s="130" t="s">
        <v>19</v>
      </c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</row>
    <row r="552" spans="1:14" s="46" customFormat="1" ht="13.5" customHeight="1">
      <c r="A552" s="130" t="s">
        <v>20</v>
      </c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</row>
    <row r="553" spans="1:14" s="46" customFormat="1" ht="15.75" customHeight="1">
      <c r="A553" s="134" t="s">
        <v>608</v>
      </c>
      <c r="B553" s="134"/>
      <c r="C553" s="53">
        <f aca="true" t="shared" si="25" ref="C553:N553">C515+C550</f>
        <v>176361659.63</v>
      </c>
      <c r="D553" s="113">
        <f t="shared" si="25"/>
        <v>98622112.2</v>
      </c>
      <c r="E553" s="53">
        <f t="shared" si="25"/>
        <v>51877186.26</v>
      </c>
      <c r="F553" s="53">
        <f t="shared" si="25"/>
        <v>37893241.93</v>
      </c>
      <c r="G553" s="53">
        <f t="shared" si="25"/>
        <v>8416520.09</v>
      </c>
      <c r="H553" s="53">
        <f t="shared" si="25"/>
        <v>4209690.41</v>
      </c>
      <c r="I553" s="53">
        <f t="shared" si="25"/>
        <v>15126376.71</v>
      </c>
      <c r="J553" s="53">
        <f t="shared" si="25"/>
        <v>15965983.35</v>
      </c>
      <c r="K553" s="53">
        <f t="shared" si="25"/>
        <v>7162853.79</v>
      </c>
      <c r="L553" s="53">
        <f t="shared" si="25"/>
        <v>9512214.12</v>
      </c>
      <c r="M553" s="53">
        <f t="shared" si="25"/>
        <v>22006391.96</v>
      </c>
      <c r="N553" s="53">
        <f t="shared" si="25"/>
        <v>4191201.21</v>
      </c>
    </row>
    <row r="554" spans="1:14" s="46" customFormat="1" ht="20.25" customHeight="1">
      <c r="A554" s="130" t="s">
        <v>19</v>
      </c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</row>
    <row r="555" spans="1:14" s="46" customFormat="1" ht="19.5" customHeight="1">
      <c r="A555" s="130" t="s">
        <v>20</v>
      </c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</row>
    <row r="556" spans="1:14" s="46" customFormat="1" ht="19.5" customHeight="1">
      <c r="A556" s="131" t="s">
        <v>642</v>
      </c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</row>
    <row r="557" spans="1:14" s="124" customFormat="1" ht="22.5">
      <c r="A557" s="122" t="s">
        <v>467</v>
      </c>
      <c r="B557" s="125" t="s">
        <v>645</v>
      </c>
      <c r="C557" s="121">
        <f aca="true" t="shared" si="26" ref="C557:C568">SUM(E557:N557)</f>
        <v>192920.62</v>
      </c>
      <c r="D557" s="126"/>
      <c r="E557" s="121">
        <v>192920.62</v>
      </c>
      <c r="F557" s="121"/>
      <c r="G557" s="121"/>
      <c r="H557" s="121"/>
      <c r="I557" s="121"/>
      <c r="J557" s="121"/>
      <c r="K557" s="121"/>
      <c r="L557" s="121"/>
      <c r="M557" s="121"/>
      <c r="N557" s="121"/>
    </row>
    <row r="558" spans="1:14" s="111" customFormat="1" ht="22.5">
      <c r="A558" s="114" t="s">
        <v>429</v>
      </c>
      <c r="B558" s="114" t="s">
        <v>646</v>
      </c>
      <c r="C558" s="121">
        <f t="shared" si="26"/>
        <v>150658.4</v>
      </c>
      <c r="D558" s="120"/>
      <c r="E558" s="116">
        <v>150658.4</v>
      </c>
      <c r="F558" s="116"/>
      <c r="G558" s="116"/>
      <c r="H558" s="116"/>
      <c r="I558" s="116"/>
      <c r="J558" s="116"/>
      <c r="K558" s="116"/>
      <c r="L558" s="116"/>
      <c r="M558" s="116"/>
      <c r="N558" s="116"/>
    </row>
    <row r="559" spans="1:17" s="111" customFormat="1" ht="45" customHeight="1">
      <c r="A559" s="114" t="s">
        <v>430</v>
      </c>
      <c r="B559" s="114" t="s">
        <v>647</v>
      </c>
      <c r="C559" s="121">
        <f t="shared" si="26"/>
        <v>19434</v>
      </c>
      <c r="D559" s="120"/>
      <c r="E559" s="116">
        <v>19434</v>
      </c>
      <c r="F559" s="116"/>
      <c r="G559" s="116"/>
      <c r="H559" s="116"/>
      <c r="I559" s="116"/>
      <c r="J559" s="116"/>
      <c r="K559" s="116"/>
      <c r="L559" s="116"/>
      <c r="M559" s="116"/>
      <c r="N559" s="116"/>
      <c r="Q559" s="112"/>
    </row>
    <row r="560" spans="1:17" s="111" customFormat="1" ht="101.25">
      <c r="A560" s="114" t="s">
        <v>432</v>
      </c>
      <c r="B560" s="114" t="s">
        <v>648</v>
      </c>
      <c r="C560" s="121">
        <f t="shared" si="26"/>
        <v>31129.97</v>
      </c>
      <c r="D560" s="120"/>
      <c r="E560" s="116">
        <v>31129.97</v>
      </c>
      <c r="F560" s="116"/>
      <c r="G560" s="116"/>
      <c r="H560" s="116"/>
      <c r="I560" s="116"/>
      <c r="J560" s="116"/>
      <c r="K560" s="116"/>
      <c r="L560" s="116"/>
      <c r="M560" s="116"/>
      <c r="N560" s="116"/>
      <c r="Q560" s="112"/>
    </row>
    <row r="561" spans="1:17" s="111" customFormat="1" ht="80.25" customHeight="1">
      <c r="A561" s="114" t="s">
        <v>433</v>
      </c>
      <c r="B561" s="114" t="s">
        <v>649</v>
      </c>
      <c r="C561" s="121">
        <f t="shared" si="26"/>
        <v>63714</v>
      </c>
      <c r="D561" s="120"/>
      <c r="E561" s="116">
        <v>63714</v>
      </c>
      <c r="F561" s="116"/>
      <c r="G561" s="116"/>
      <c r="H561" s="116"/>
      <c r="I561" s="116"/>
      <c r="J561" s="116"/>
      <c r="K561" s="116"/>
      <c r="L561" s="116"/>
      <c r="M561" s="116"/>
      <c r="N561" s="116"/>
      <c r="Q561" s="112"/>
    </row>
    <row r="562" spans="1:17" s="111" customFormat="1" ht="59.25" customHeight="1">
      <c r="A562" s="114" t="s">
        <v>436</v>
      </c>
      <c r="B562" s="114" t="s">
        <v>650</v>
      </c>
      <c r="C562" s="121">
        <f t="shared" si="26"/>
        <v>20346.05</v>
      </c>
      <c r="D562" s="120"/>
      <c r="E562" s="116">
        <v>20346.05</v>
      </c>
      <c r="F562" s="116"/>
      <c r="G562" s="116"/>
      <c r="H562" s="116"/>
      <c r="I562" s="116"/>
      <c r="J562" s="116"/>
      <c r="K562" s="116"/>
      <c r="L562" s="116"/>
      <c r="M562" s="116"/>
      <c r="N562" s="116"/>
      <c r="Q562" s="112"/>
    </row>
    <row r="563" spans="1:17" s="111" customFormat="1" ht="33.75">
      <c r="A563" s="114" t="s">
        <v>438</v>
      </c>
      <c r="B563" s="114" t="s">
        <v>651</v>
      </c>
      <c r="C563" s="121">
        <f t="shared" si="26"/>
        <v>30719.25</v>
      </c>
      <c r="D563" s="120"/>
      <c r="E563" s="116">
        <v>30719.25</v>
      </c>
      <c r="F563" s="116"/>
      <c r="G563" s="116"/>
      <c r="H563" s="116"/>
      <c r="I563" s="116"/>
      <c r="J563" s="116"/>
      <c r="K563" s="116"/>
      <c r="L563" s="116"/>
      <c r="M563" s="116"/>
      <c r="N563" s="116"/>
      <c r="Q563" s="112"/>
    </row>
    <row r="564" spans="1:17" s="111" customFormat="1" ht="45">
      <c r="A564" s="114" t="s">
        <v>439</v>
      </c>
      <c r="B564" s="114" t="s">
        <v>652</v>
      </c>
      <c r="C564" s="121">
        <f t="shared" si="26"/>
        <v>5885.41</v>
      </c>
      <c r="D564" s="120"/>
      <c r="E564" s="116">
        <v>5885.41</v>
      </c>
      <c r="F564" s="116"/>
      <c r="G564" s="116"/>
      <c r="H564" s="116"/>
      <c r="I564" s="116"/>
      <c r="J564" s="116"/>
      <c r="K564" s="116"/>
      <c r="L564" s="116"/>
      <c r="M564" s="116"/>
      <c r="N564" s="116"/>
      <c r="Q564" s="112"/>
    </row>
    <row r="565" spans="1:17" s="111" customFormat="1" ht="66" customHeight="1">
      <c r="A565" s="114" t="s">
        <v>440</v>
      </c>
      <c r="B565" s="114" t="s">
        <v>654</v>
      </c>
      <c r="C565" s="121">
        <f t="shared" si="26"/>
        <v>3643954.91</v>
      </c>
      <c r="D565" s="120" t="s">
        <v>655</v>
      </c>
      <c r="E565" s="116"/>
      <c r="F565" s="116">
        <v>3643954.91</v>
      </c>
      <c r="G565" s="116"/>
      <c r="H565" s="116"/>
      <c r="I565" s="116"/>
      <c r="J565" s="116"/>
      <c r="K565" s="116"/>
      <c r="L565" s="116"/>
      <c r="M565" s="116"/>
      <c r="N565" s="116"/>
      <c r="Q565" s="112"/>
    </row>
    <row r="566" spans="1:17" s="111" customFormat="1" ht="45">
      <c r="A566" s="114" t="s">
        <v>441</v>
      </c>
      <c r="B566" s="114" t="s">
        <v>656</v>
      </c>
      <c r="C566" s="121">
        <f t="shared" si="26"/>
        <v>60968.54</v>
      </c>
      <c r="D566" s="120"/>
      <c r="E566" s="116"/>
      <c r="F566" s="116">
        <v>60968.54</v>
      </c>
      <c r="G566" s="116"/>
      <c r="H566" s="116"/>
      <c r="I566" s="116"/>
      <c r="J566" s="116"/>
      <c r="K566" s="116"/>
      <c r="L566" s="116"/>
      <c r="M566" s="116"/>
      <c r="N566" s="116"/>
      <c r="Q566" s="112"/>
    </row>
    <row r="567" spans="1:17" s="111" customFormat="1" ht="45">
      <c r="A567" s="114" t="s">
        <v>442</v>
      </c>
      <c r="B567" s="114" t="s">
        <v>657</v>
      </c>
      <c r="C567" s="121">
        <f t="shared" si="26"/>
        <v>316907.78</v>
      </c>
      <c r="D567" s="120"/>
      <c r="E567" s="116"/>
      <c r="F567" s="116">
        <v>316907.78</v>
      </c>
      <c r="G567" s="116"/>
      <c r="H567" s="116"/>
      <c r="I567" s="116"/>
      <c r="J567" s="116"/>
      <c r="K567" s="116"/>
      <c r="L567" s="116"/>
      <c r="M567" s="116"/>
      <c r="N567" s="116"/>
      <c r="Q567" s="112"/>
    </row>
    <row r="568" spans="1:17" s="111" customFormat="1" ht="112.5" customHeight="1">
      <c r="A568" s="114" t="s">
        <v>444</v>
      </c>
      <c r="B568" s="114" t="s">
        <v>658</v>
      </c>
      <c r="C568" s="121">
        <f t="shared" si="26"/>
        <v>953042</v>
      </c>
      <c r="D568" s="120" t="s">
        <v>659</v>
      </c>
      <c r="E568" s="116"/>
      <c r="F568" s="116">
        <v>953042</v>
      </c>
      <c r="G568" s="116"/>
      <c r="H568" s="116"/>
      <c r="I568" s="116"/>
      <c r="J568" s="116"/>
      <c r="K568" s="116"/>
      <c r="L568" s="116"/>
      <c r="M568" s="116"/>
      <c r="N568" s="116"/>
      <c r="Q568" s="112"/>
    </row>
    <row r="569" spans="1:17" s="111" customFormat="1" ht="80.25" customHeight="1">
      <c r="A569" s="114" t="s">
        <v>445</v>
      </c>
      <c r="B569" s="114" t="s">
        <v>661</v>
      </c>
      <c r="C569" s="121">
        <f aca="true" t="shared" si="27" ref="C569:C574">SUM(E569:N569)</f>
        <v>16552.73</v>
      </c>
      <c r="D569" s="120"/>
      <c r="E569" s="116"/>
      <c r="F569" s="116">
        <v>16552.73</v>
      </c>
      <c r="G569" s="116"/>
      <c r="H569" s="116"/>
      <c r="I569" s="116"/>
      <c r="J569" s="116"/>
      <c r="K569" s="116"/>
      <c r="L569" s="116"/>
      <c r="M569" s="116"/>
      <c r="N569" s="116"/>
      <c r="Q569" s="112"/>
    </row>
    <row r="570" spans="1:17" s="111" customFormat="1" ht="67.5">
      <c r="A570" s="114" t="s">
        <v>447</v>
      </c>
      <c r="B570" s="114" t="s">
        <v>662</v>
      </c>
      <c r="C570" s="121">
        <f t="shared" si="27"/>
        <v>15024</v>
      </c>
      <c r="D570" s="120"/>
      <c r="E570" s="116"/>
      <c r="F570" s="116">
        <v>15024</v>
      </c>
      <c r="G570" s="116"/>
      <c r="H570" s="116"/>
      <c r="I570" s="116"/>
      <c r="J570" s="116"/>
      <c r="K570" s="116"/>
      <c r="L570" s="116"/>
      <c r="M570" s="116"/>
      <c r="N570" s="116"/>
      <c r="Q570" s="112"/>
    </row>
    <row r="571" spans="1:17" s="111" customFormat="1" ht="90" customHeight="1">
      <c r="A571" s="114" t="s">
        <v>449</v>
      </c>
      <c r="B571" s="114" t="s">
        <v>663</v>
      </c>
      <c r="C571" s="121">
        <f t="shared" si="27"/>
        <v>6150</v>
      </c>
      <c r="D571" s="120"/>
      <c r="E571" s="116"/>
      <c r="F571" s="116">
        <v>6150</v>
      </c>
      <c r="G571" s="116"/>
      <c r="H571" s="116"/>
      <c r="I571" s="116"/>
      <c r="J571" s="116"/>
      <c r="K571" s="116"/>
      <c r="L571" s="116"/>
      <c r="M571" s="116"/>
      <c r="N571" s="116"/>
      <c r="Q571" s="112"/>
    </row>
    <row r="572" spans="1:14" s="111" customFormat="1" ht="57" customHeight="1">
      <c r="A572" s="114" t="s">
        <v>451</v>
      </c>
      <c r="B572" s="114" t="s">
        <v>664</v>
      </c>
      <c r="C572" s="121">
        <f t="shared" si="27"/>
        <v>2705644.55</v>
      </c>
      <c r="D572" s="120" t="s">
        <v>665</v>
      </c>
      <c r="E572" s="116"/>
      <c r="F572" s="116"/>
      <c r="G572" s="116"/>
      <c r="H572" s="116"/>
      <c r="I572" s="116"/>
      <c r="J572" s="116"/>
      <c r="K572" s="116"/>
      <c r="L572" s="116">
        <v>2705644.55</v>
      </c>
      <c r="M572" s="116"/>
      <c r="N572" s="116"/>
    </row>
    <row r="573" spans="1:14" s="111" customFormat="1" ht="21.75" customHeight="1">
      <c r="A573" s="114" t="s">
        <v>453</v>
      </c>
      <c r="B573" s="114" t="s">
        <v>666</v>
      </c>
      <c r="C573" s="121">
        <f t="shared" si="27"/>
        <v>118064.97</v>
      </c>
      <c r="D573" s="117"/>
      <c r="E573" s="116"/>
      <c r="F573" s="116"/>
      <c r="G573" s="116"/>
      <c r="H573" s="116"/>
      <c r="I573" s="116"/>
      <c r="J573" s="116"/>
      <c r="K573" s="116"/>
      <c r="L573" s="116">
        <v>118064.97</v>
      </c>
      <c r="M573" s="116"/>
      <c r="N573" s="116"/>
    </row>
    <row r="574" spans="1:14" s="111" customFormat="1" ht="79.5" customHeight="1">
      <c r="A574" s="114" t="s">
        <v>455</v>
      </c>
      <c r="B574" s="114" t="s">
        <v>667</v>
      </c>
      <c r="C574" s="121">
        <f t="shared" si="27"/>
        <v>53484.11</v>
      </c>
      <c r="D574" s="117"/>
      <c r="E574" s="116"/>
      <c r="F574" s="116"/>
      <c r="G574" s="116"/>
      <c r="H574" s="116"/>
      <c r="I574" s="116"/>
      <c r="J574" s="116"/>
      <c r="K574" s="116"/>
      <c r="L574" s="116">
        <f>17568.09+35916.02</f>
        <v>53484.11</v>
      </c>
      <c r="M574" s="116"/>
      <c r="N574" s="116"/>
    </row>
    <row r="575" spans="1:14" s="111" customFormat="1" ht="57.75" customHeight="1">
      <c r="A575" s="114" t="s">
        <v>461</v>
      </c>
      <c r="B575" s="114" t="s">
        <v>668</v>
      </c>
      <c r="C575" s="121">
        <f>SUM(E575:N575)</f>
        <v>497274.41</v>
      </c>
      <c r="D575" s="120" t="s">
        <v>669</v>
      </c>
      <c r="E575" s="116"/>
      <c r="F575" s="116"/>
      <c r="G575" s="116"/>
      <c r="H575" s="116"/>
      <c r="I575" s="116">
        <v>497274.41</v>
      </c>
      <c r="J575" s="116"/>
      <c r="K575" s="116"/>
      <c r="L575" s="116"/>
      <c r="M575" s="116"/>
      <c r="N575" s="116"/>
    </row>
    <row r="576" spans="1:14" s="111" customFormat="1" ht="56.25" customHeight="1">
      <c r="A576" s="114" t="s">
        <v>289</v>
      </c>
      <c r="B576" s="114" t="s">
        <v>670</v>
      </c>
      <c r="C576" s="121">
        <f aca="true" t="shared" si="28" ref="C576:C592">SUM(E576:N576)</f>
        <v>4103370.6</v>
      </c>
      <c r="D576" s="120" t="s">
        <v>671</v>
      </c>
      <c r="E576" s="116"/>
      <c r="F576" s="116"/>
      <c r="G576" s="116"/>
      <c r="H576" s="116"/>
      <c r="I576" s="116">
        <v>4103370.6</v>
      </c>
      <c r="J576" s="116"/>
      <c r="K576" s="116"/>
      <c r="L576" s="116"/>
      <c r="M576" s="116"/>
      <c r="N576" s="116"/>
    </row>
    <row r="577" spans="1:14" s="111" customFormat="1" ht="46.5" customHeight="1">
      <c r="A577" s="114" t="s">
        <v>290</v>
      </c>
      <c r="B577" s="114" t="s">
        <v>672</v>
      </c>
      <c r="C577" s="121">
        <f t="shared" si="28"/>
        <v>48800.37</v>
      </c>
      <c r="D577" s="117"/>
      <c r="E577" s="116"/>
      <c r="F577" s="116"/>
      <c r="G577" s="116"/>
      <c r="H577" s="116"/>
      <c r="I577" s="116">
        <v>48800.37</v>
      </c>
      <c r="J577" s="116"/>
      <c r="K577" s="116"/>
      <c r="L577" s="116"/>
      <c r="M577" s="116"/>
      <c r="N577" s="116"/>
    </row>
    <row r="578" spans="1:14" s="111" customFormat="1" ht="57" customHeight="1">
      <c r="A578" s="114" t="s">
        <v>462</v>
      </c>
      <c r="B578" s="114" t="s">
        <v>673</v>
      </c>
      <c r="C578" s="121">
        <f t="shared" si="28"/>
        <v>1199439.66</v>
      </c>
      <c r="D578" s="120" t="s">
        <v>674</v>
      </c>
      <c r="E578" s="116"/>
      <c r="F578" s="116"/>
      <c r="G578" s="116"/>
      <c r="H578" s="116"/>
      <c r="I578" s="116"/>
      <c r="J578" s="116">
        <v>1199439.66</v>
      </c>
      <c r="K578" s="116"/>
      <c r="L578" s="116"/>
      <c r="M578" s="116"/>
      <c r="N578" s="116"/>
    </row>
    <row r="579" spans="1:14" s="111" customFormat="1" ht="57" customHeight="1">
      <c r="A579" s="114" t="s">
        <v>464</v>
      </c>
      <c r="B579" s="114" t="s">
        <v>675</v>
      </c>
      <c r="C579" s="121">
        <f t="shared" si="28"/>
        <v>1821894.82</v>
      </c>
      <c r="D579" s="120" t="s">
        <v>678</v>
      </c>
      <c r="E579" s="116"/>
      <c r="F579" s="116"/>
      <c r="G579" s="116"/>
      <c r="H579" s="116"/>
      <c r="I579" s="116"/>
      <c r="J579" s="116">
        <v>1821894.82</v>
      </c>
      <c r="K579" s="116"/>
      <c r="L579" s="116"/>
      <c r="M579" s="116"/>
      <c r="N579" s="116"/>
    </row>
    <row r="580" spans="1:14" s="111" customFormat="1" ht="35.25" customHeight="1">
      <c r="A580" s="114" t="s">
        <v>292</v>
      </c>
      <c r="B580" s="114" t="s">
        <v>676</v>
      </c>
      <c r="C580" s="121">
        <f t="shared" si="28"/>
        <v>224359</v>
      </c>
      <c r="D580" s="120" t="s">
        <v>679</v>
      </c>
      <c r="E580" s="116"/>
      <c r="F580" s="116"/>
      <c r="G580" s="116"/>
      <c r="H580" s="116"/>
      <c r="I580" s="116"/>
      <c r="J580" s="116">
        <v>224359</v>
      </c>
      <c r="K580" s="116"/>
      <c r="L580" s="116"/>
      <c r="M580" s="116"/>
      <c r="N580" s="116"/>
    </row>
    <row r="581" spans="1:14" s="111" customFormat="1" ht="46.5" customHeight="1">
      <c r="A581" s="114" t="s">
        <v>293</v>
      </c>
      <c r="B581" s="114" t="s">
        <v>677</v>
      </c>
      <c r="C581" s="121">
        <f t="shared" si="28"/>
        <v>1823991.53</v>
      </c>
      <c r="D581" s="120" t="s">
        <v>680</v>
      </c>
      <c r="E581" s="116"/>
      <c r="F581" s="116"/>
      <c r="G581" s="116"/>
      <c r="H581" s="116"/>
      <c r="I581" s="116"/>
      <c r="J581" s="116">
        <v>547197.46</v>
      </c>
      <c r="K581" s="116">
        <v>1276794.07</v>
      </c>
      <c r="L581" s="116"/>
      <c r="M581" s="116"/>
      <c r="N581" s="116"/>
    </row>
    <row r="582" spans="1:14" s="111" customFormat="1" ht="33" customHeight="1">
      <c r="A582" s="114" t="s">
        <v>294</v>
      </c>
      <c r="B582" s="114" t="s">
        <v>681</v>
      </c>
      <c r="C582" s="121">
        <f t="shared" si="28"/>
        <v>95277.95</v>
      </c>
      <c r="D582" s="117"/>
      <c r="E582" s="116"/>
      <c r="F582" s="116"/>
      <c r="G582" s="116"/>
      <c r="H582" s="116"/>
      <c r="I582" s="116"/>
      <c r="J582" s="116">
        <v>95277.95</v>
      </c>
      <c r="K582" s="116"/>
      <c r="L582" s="116"/>
      <c r="M582" s="116"/>
      <c r="N582" s="116"/>
    </row>
    <row r="583" spans="1:14" s="111" customFormat="1" ht="34.5" customHeight="1">
      <c r="A583" s="114" t="s">
        <v>295</v>
      </c>
      <c r="B583" s="114" t="s">
        <v>682</v>
      </c>
      <c r="C583" s="121">
        <f t="shared" si="28"/>
        <v>423121.48</v>
      </c>
      <c r="D583" s="117"/>
      <c r="E583" s="116"/>
      <c r="F583" s="116"/>
      <c r="G583" s="116"/>
      <c r="H583" s="116"/>
      <c r="I583" s="116"/>
      <c r="J583" s="116">
        <v>423121.48</v>
      </c>
      <c r="K583" s="116"/>
      <c r="L583" s="116"/>
      <c r="M583" s="116"/>
      <c r="N583" s="116"/>
    </row>
    <row r="584" spans="1:14" s="111" customFormat="1" ht="21.75" customHeight="1">
      <c r="A584" s="114" t="s">
        <v>296</v>
      </c>
      <c r="B584" s="114" t="s">
        <v>683</v>
      </c>
      <c r="C584" s="121">
        <f t="shared" si="28"/>
        <v>23644.19</v>
      </c>
      <c r="D584" s="117"/>
      <c r="E584" s="116"/>
      <c r="F584" s="116"/>
      <c r="G584" s="116"/>
      <c r="H584" s="116"/>
      <c r="I584" s="116"/>
      <c r="J584" s="116">
        <v>23644.19</v>
      </c>
      <c r="K584" s="116"/>
      <c r="L584" s="116"/>
      <c r="M584" s="116"/>
      <c r="N584" s="116"/>
    </row>
    <row r="585" spans="1:14" s="111" customFormat="1" ht="57.75" customHeight="1">
      <c r="A585" s="114" t="s">
        <v>297</v>
      </c>
      <c r="B585" s="114" t="s">
        <v>687</v>
      </c>
      <c r="C585" s="121">
        <f>SUM(E585:N585)</f>
        <v>5293347.04</v>
      </c>
      <c r="D585" s="120" t="s">
        <v>688</v>
      </c>
      <c r="E585" s="116"/>
      <c r="F585" s="116"/>
      <c r="G585" s="116">
        <v>3917076.81</v>
      </c>
      <c r="H585" s="116">
        <v>1376270.23</v>
      </c>
      <c r="I585" s="116"/>
      <c r="J585" s="116"/>
      <c r="K585" s="116"/>
      <c r="L585" s="116"/>
      <c r="M585" s="116"/>
      <c r="N585" s="116"/>
    </row>
    <row r="586" spans="1:14" s="111" customFormat="1" ht="47.25" customHeight="1">
      <c r="A586" s="114" t="s">
        <v>298</v>
      </c>
      <c r="B586" s="114" t="s">
        <v>690</v>
      </c>
      <c r="C586" s="121">
        <f>SUM(E586:N586)</f>
        <v>77840.12</v>
      </c>
      <c r="D586" s="117"/>
      <c r="E586" s="116"/>
      <c r="F586" s="116"/>
      <c r="G586" s="116"/>
      <c r="H586" s="116"/>
      <c r="I586" s="116"/>
      <c r="J586" s="116"/>
      <c r="K586" s="116"/>
      <c r="L586" s="116"/>
      <c r="M586" s="116">
        <v>77840.12</v>
      </c>
      <c r="N586" s="116"/>
    </row>
    <row r="587" spans="1:14" s="111" customFormat="1" ht="21.75" customHeight="1">
      <c r="A587" s="114" t="s">
        <v>299</v>
      </c>
      <c r="B587" s="114" t="s">
        <v>691</v>
      </c>
      <c r="C587" s="121">
        <f>SUM(E587:N587)</f>
        <v>220644.17</v>
      </c>
      <c r="D587" s="117"/>
      <c r="E587" s="116"/>
      <c r="F587" s="116"/>
      <c r="G587" s="116"/>
      <c r="H587" s="116"/>
      <c r="I587" s="116"/>
      <c r="J587" s="116"/>
      <c r="K587" s="116"/>
      <c r="L587" s="116"/>
      <c r="M587" s="116">
        <v>220644.17</v>
      </c>
      <c r="N587" s="116"/>
    </row>
    <row r="588" spans="1:14" s="111" customFormat="1" ht="36" customHeight="1">
      <c r="A588" s="114" t="s">
        <v>300</v>
      </c>
      <c r="B588" s="114" t="s">
        <v>694</v>
      </c>
      <c r="C588" s="121">
        <f>SUM(E588:N588)</f>
        <v>306732.97</v>
      </c>
      <c r="D588" s="117"/>
      <c r="E588" s="116"/>
      <c r="F588" s="116"/>
      <c r="G588" s="116"/>
      <c r="H588" s="116">
        <v>306732.97</v>
      </c>
      <c r="I588" s="116"/>
      <c r="J588" s="116"/>
      <c r="K588" s="116"/>
      <c r="L588" s="116"/>
      <c r="M588" s="116"/>
      <c r="N588" s="116"/>
    </row>
    <row r="589" spans="1:14" s="111" customFormat="1" ht="56.25" customHeight="1">
      <c r="A589" s="114" t="s">
        <v>301</v>
      </c>
      <c r="B589" s="114" t="s">
        <v>692</v>
      </c>
      <c r="C589" s="121">
        <f>SUM(E589:N589)</f>
        <v>39168.42</v>
      </c>
      <c r="D589" s="117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>
        <v>39168.42</v>
      </c>
    </row>
    <row r="590" spans="1:14" s="111" customFormat="1" ht="69.75" customHeight="1">
      <c r="A590" s="114" t="s">
        <v>302</v>
      </c>
      <c r="B590" s="114" t="s">
        <v>689</v>
      </c>
      <c r="C590" s="121">
        <f t="shared" si="28"/>
        <v>92250</v>
      </c>
      <c r="D590" s="117"/>
      <c r="E590" s="116"/>
      <c r="F590" s="116"/>
      <c r="G590" s="116">
        <v>92250</v>
      </c>
      <c r="H590" s="116"/>
      <c r="I590" s="116"/>
      <c r="J590" s="116"/>
      <c r="K590" s="116"/>
      <c r="L590" s="116"/>
      <c r="M590" s="116"/>
      <c r="N590" s="116"/>
    </row>
    <row r="591" spans="1:14" s="111" customFormat="1" ht="102" customHeight="1">
      <c r="A591" s="114" t="s">
        <v>303</v>
      </c>
      <c r="B591" s="114" t="s">
        <v>686</v>
      </c>
      <c r="C591" s="121">
        <f t="shared" si="28"/>
        <v>21402</v>
      </c>
      <c r="D591" s="117"/>
      <c r="E591" s="116"/>
      <c r="F591" s="116"/>
      <c r="G591" s="116"/>
      <c r="H591" s="116"/>
      <c r="I591" s="116"/>
      <c r="J591" s="116"/>
      <c r="K591" s="116"/>
      <c r="L591" s="116"/>
      <c r="M591" s="116">
        <v>21402</v>
      </c>
      <c r="N591" s="116"/>
    </row>
    <row r="592" spans="1:14" s="111" customFormat="1" ht="68.25" customHeight="1">
      <c r="A592" s="114" t="s">
        <v>304</v>
      </c>
      <c r="B592" s="114" t="s">
        <v>684</v>
      </c>
      <c r="C592" s="121">
        <f t="shared" si="28"/>
        <v>15916.2</v>
      </c>
      <c r="D592" s="117"/>
      <c r="E592" s="116"/>
      <c r="F592" s="116"/>
      <c r="G592" s="116"/>
      <c r="H592" s="116"/>
      <c r="I592" s="116"/>
      <c r="J592" s="116">
        <v>15916.2</v>
      </c>
      <c r="K592" s="116"/>
      <c r="L592" s="116"/>
      <c r="M592" s="116"/>
      <c r="N592" s="116"/>
    </row>
    <row r="593" spans="1:14" s="111" customFormat="1" ht="337.5">
      <c r="A593" s="114" t="s">
        <v>524</v>
      </c>
      <c r="B593" s="114" t="s">
        <v>685</v>
      </c>
      <c r="C593" s="121">
        <f aca="true" t="shared" si="29" ref="C593:C599">SUM(E593:N593)</f>
        <v>29112.22</v>
      </c>
      <c r="D593" s="117"/>
      <c r="E593" s="116"/>
      <c r="F593" s="116"/>
      <c r="G593" s="116">
        <v>8911.9</v>
      </c>
      <c r="H593" s="116">
        <v>10298.2</v>
      </c>
      <c r="I593" s="116">
        <v>4951.06</v>
      </c>
      <c r="J593" s="116"/>
      <c r="K593" s="116"/>
      <c r="L593" s="116"/>
      <c r="M593" s="116">
        <v>4951.06</v>
      </c>
      <c r="N593" s="116"/>
    </row>
    <row r="594" spans="1:14" s="111" customFormat="1" ht="150" customHeight="1">
      <c r="A594" s="114" t="s">
        <v>525</v>
      </c>
      <c r="B594" s="114" t="s">
        <v>693</v>
      </c>
      <c r="C594" s="121">
        <f t="shared" si="29"/>
        <v>34454.97</v>
      </c>
      <c r="D594" s="117"/>
      <c r="E594" s="116"/>
      <c r="F594" s="116"/>
      <c r="G594" s="116"/>
      <c r="H594" s="116"/>
      <c r="I594" s="116"/>
      <c r="J594" s="116">
        <v>34454.97</v>
      </c>
      <c r="K594" s="116"/>
      <c r="L594" s="116"/>
      <c r="M594" s="116"/>
      <c r="N594" s="116"/>
    </row>
    <row r="595" spans="1:14" s="111" customFormat="1" ht="173.25" customHeight="1">
      <c r="A595" s="114" t="s">
        <v>526</v>
      </c>
      <c r="B595" s="114" t="s">
        <v>660</v>
      </c>
      <c r="C595" s="121">
        <f t="shared" si="29"/>
        <v>45302.81</v>
      </c>
      <c r="D595" s="117"/>
      <c r="E595" s="116"/>
      <c r="F595" s="116">
        <v>45302.81</v>
      </c>
      <c r="G595" s="116"/>
      <c r="H595" s="116"/>
      <c r="I595" s="116"/>
      <c r="J595" s="116"/>
      <c r="K595" s="116"/>
      <c r="L595" s="116"/>
      <c r="M595" s="116"/>
      <c r="N595" s="116"/>
    </row>
    <row r="596" spans="1:14" s="124" customFormat="1" ht="58.5" customHeight="1">
      <c r="A596" s="114" t="s">
        <v>527</v>
      </c>
      <c r="B596" s="122" t="s">
        <v>487</v>
      </c>
      <c r="C596" s="121">
        <f t="shared" si="29"/>
        <v>107629.26</v>
      </c>
      <c r="D596" s="123"/>
      <c r="E596" s="121">
        <v>0</v>
      </c>
      <c r="F596" s="121">
        <v>7534.02</v>
      </c>
      <c r="G596" s="121">
        <v>8674.41</v>
      </c>
      <c r="H596" s="121">
        <v>26014.77</v>
      </c>
      <c r="I596" s="121">
        <v>0</v>
      </c>
      <c r="J596" s="121">
        <v>46901.15</v>
      </c>
      <c r="K596" s="121">
        <v>8183.14</v>
      </c>
      <c r="L596" s="121">
        <v>1130.76</v>
      </c>
      <c r="M596" s="121">
        <v>6713.22</v>
      </c>
      <c r="N596" s="121">
        <v>2477.79</v>
      </c>
    </row>
    <row r="597" spans="1:14" s="124" customFormat="1" ht="124.5" customHeight="1">
      <c r="A597" s="114" t="s">
        <v>528</v>
      </c>
      <c r="B597" s="122" t="s">
        <v>563</v>
      </c>
      <c r="C597" s="121">
        <f t="shared" si="29"/>
        <v>2032036.75</v>
      </c>
      <c r="D597" s="123"/>
      <c r="E597" s="121">
        <v>0</v>
      </c>
      <c r="F597" s="121">
        <v>295908.48</v>
      </c>
      <c r="G597" s="121">
        <v>125706</v>
      </c>
      <c r="H597" s="121">
        <v>219847.74</v>
      </c>
      <c r="I597" s="121">
        <v>312032.55</v>
      </c>
      <c r="J597" s="121">
        <v>464790.43</v>
      </c>
      <c r="K597" s="121">
        <v>325563.16</v>
      </c>
      <c r="L597" s="121">
        <v>136038</v>
      </c>
      <c r="M597" s="121">
        <v>152150.39</v>
      </c>
      <c r="N597" s="121">
        <v>0</v>
      </c>
    </row>
    <row r="598" spans="1:14" s="124" customFormat="1" ht="33.75">
      <c r="A598" s="114" t="s">
        <v>529</v>
      </c>
      <c r="B598" s="122" t="s">
        <v>653</v>
      </c>
      <c r="C598" s="121">
        <f t="shared" si="29"/>
        <v>272143.7</v>
      </c>
      <c r="D598" s="123"/>
      <c r="E598" s="121">
        <v>102582</v>
      </c>
      <c r="F598" s="121">
        <f>8044.2+7269.3+14298.75</f>
        <v>29612.25</v>
      </c>
      <c r="G598" s="121">
        <f>6457.5+6826.5</f>
        <v>13284</v>
      </c>
      <c r="H598" s="121">
        <v>9520.2</v>
      </c>
      <c r="I598" s="121">
        <v>0</v>
      </c>
      <c r="J598" s="121">
        <v>29352.84</v>
      </c>
      <c r="K598" s="121">
        <v>0</v>
      </c>
      <c r="L598" s="121">
        <v>5830.2</v>
      </c>
      <c r="M598" s="121">
        <f>21484.7+28814.23+31663.28</f>
        <v>81962.20999999999</v>
      </c>
      <c r="N598" s="121">
        <v>0</v>
      </c>
    </row>
    <row r="599" spans="1:14" s="124" customFormat="1" ht="67.5">
      <c r="A599" s="114" t="s">
        <v>530</v>
      </c>
      <c r="B599" s="122" t="s">
        <v>260</v>
      </c>
      <c r="C599" s="121">
        <f t="shared" si="29"/>
        <v>265983.77</v>
      </c>
      <c r="D599" s="123"/>
      <c r="E599" s="121">
        <v>147671.36</v>
      </c>
      <c r="F599" s="121">
        <v>17883.13</v>
      </c>
      <c r="G599" s="121">
        <v>8968.94</v>
      </c>
      <c r="H599" s="121">
        <v>197.46</v>
      </c>
      <c r="I599" s="121">
        <v>34787.3</v>
      </c>
      <c r="J599" s="121">
        <v>28154.31</v>
      </c>
      <c r="K599" s="121">
        <v>1924.13</v>
      </c>
      <c r="L599" s="121">
        <v>7336.92</v>
      </c>
      <c r="M599" s="121">
        <v>18784.42</v>
      </c>
      <c r="N599" s="121">
        <v>275.8</v>
      </c>
    </row>
    <row r="600" spans="1:14" s="46" customFormat="1" ht="20.25" customHeight="1">
      <c r="A600" s="133" t="s">
        <v>643</v>
      </c>
      <c r="B600" s="133"/>
      <c r="C600" s="53">
        <f>SUM(C557:C599)</f>
        <v>27519739.7</v>
      </c>
      <c r="D600" s="113">
        <v>13445876</v>
      </c>
      <c r="E600" s="53">
        <f aca="true" t="shared" si="30" ref="E600:N600">SUM(E557:E599)</f>
        <v>765061.0599999999</v>
      </c>
      <c r="F600" s="53">
        <f t="shared" si="30"/>
        <v>5408840.649999999</v>
      </c>
      <c r="G600" s="53">
        <f t="shared" si="30"/>
        <v>4174872.06</v>
      </c>
      <c r="H600" s="53">
        <f t="shared" si="30"/>
        <v>1948881.5699999998</v>
      </c>
      <c r="I600" s="53">
        <f t="shared" si="30"/>
        <v>5001216.289999999</v>
      </c>
      <c r="J600" s="53">
        <f t="shared" si="30"/>
        <v>4954504.46</v>
      </c>
      <c r="K600" s="53">
        <f t="shared" si="30"/>
        <v>1612464.4999999998</v>
      </c>
      <c r="L600" s="53">
        <f t="shared" si="30"/>
        <v>3027529.51</v>
      </c>
      <c r="M600" s="53">
        <f t="shared" si="30"/>
        <v>584447.5900000001</v>
      </c>
      <c r="N600" s="53">
        <f t="shared" si="30"/>
        <v>41922.01</v>
      </c>
    </row>
    <row r="601" spans="1:14" s="46" customFormat="1" ht="15" customHeight="1">
      <c r="A601" s="130" t="s">
        <v>19</v>
      </c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</row>
    <row r="602" spans="1:14" s="46" customFormat="1" ht="13.5" customHeight="1">
      <c r="A602" s="130" t="s">
        <v>20</v>
      </c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</row>
    <row r="603" spans="1:14" s="46" customFormat="1" ht="15.75" customHeight="1">
      <c r="A603" s="134" t="s">
        <v>644</v>
      </c>
      <c r="B603" s="134"/>
      <c r="C603" s="53">
        <f aca="true" t="shared" si="31" ref="C603:N603">C553+C600</f>
        <v>203881399.32999998</v>
      </c>
      <c r="D603" s="113">
        <f t="shared" si="31"/>
        <v>112067988.2</v>
      </c>
      <c r="E603" s="53">
        <f t="shared" si="31"/>
        <v>52642247.32</v>
      </c>
      <c r="F603" s="53">
        <f t="shared" si="31"/>
        <v>43302082.58</v>
      </c>
      <c r="G603" s="53">
        <f t="shared" si="31"/>
        <v>12591392.15</v>
      </c>
      <c r="H603" s="53">
        <f t="shared" si="31"/>
        <v>6158571.98</v>
      </c>
      <c r="I603" s="53">
        <f t="shared" si="31"/>
        <v>20127593</v>
      </c>
      <c r="J603" s="53">
        <f t="shared" si="31"/>
        <v>20920487.81</v>
      </c>
      <c r="K603" s="53">
        <f t="shared" si="31"/>
        <v>8775318.29</v>
      </c>
      <c r="L603" s="53">
        <f t="shared" si="31"/>
        <v>12539743.629999999</v>
      </c>
      <c r="M603" s="53">
        <f t="shared" si="31"/>
        <v>22590839.55</v>
      </c>
      <c r="N603" s="53">
        <f t="shared" si="31"/>
        <v>4233123.22</v>
      </c>
    </row>
    <row r="604" spans="1:14" s="46" customFormat="1" ht="20.25" customHeight="1">
      <c r="A604" s="130" t="s">
        <v>19</v>
      </c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</row>
    <row r="605" spans="1:14" s="46" customFormat="1" ht="19.5" customHeight="1">
      <c r="A605" s="130" t="s">
        <v>20</v>
      </c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</row>
    <row r="606" spans="1:14" ht="24.75" customHeight="1">
      <c r="A606" s="131" t="s">
        <v>695</v>
      </c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</row>
    <row r="607" spans="1:14" ht="116.25" customHeight="1">
      <c r="A607" s="127" t="s">
        <v>467</v>
      </c>
      <c r="B607" s="114" t="s">
        <v>658</v>
      </c>
      <c r="C607" s="121">
        <f>SUM(E607:N607)</f>
        <v>529975</v>
      </c>
      <c r="D607" s="120" t="s">
        <v>697</v>
      </c>
      <c r="E607" s="116"/>
      <c r="F607" s="116">
        <v>529975</v>
      </c>
      <c r="G607" s="116"/>
      <c r="H607" s="116"/>
      <c r="I607" s="116"/>
      <c r="J607" s="116"/>
      <c r="K607" s="116"/>
      <c r="L607" s="116"/>
      <c r="M607" s="116"/>
      <c r="N607" s="116"/>
    </row>
    <row r="608" spans="1:14" ht="25.5" customHeight="1">
      <c r="A608" s="127" t="s">
        <v>429</v>
      </c>
      <c r="B608" s="114" t="s">
        <v>698</v>
      </c>
      <c r="C608" s="121">
        <v>295200</v>
      </c>
      <c r="D608" s="120"/>
      <c r="E608" s="116"/>
      <c r="F608" s="116">
        <v>295200</v>
      </c>
      <c r="G608" s="116"/>
      <c r="H608" s="116"/>
      <c r="I608" s="116"/>
      <c r="J608" s="116"/>
      <c r="K608" s="116"/>
      <c r="L608" s="116"/>
      <c r="M608" s="116"/>
      <c r="N608" s="116"/>
    </row>
    <row r="609" spans="1:14" ht="27" customHeight="1">
      <c r="A609" s="127" t="s">
        <v>430</v>
      </c>
      <c r="B609" s="114" t="s">
        <v>699</v>
      </c>
      <c r="C609" s="121">
        <v>8670.12</v>
      </c>
      <c r="D609" s="120"/>
      <c r="E609" s="116"/>
      <c r="F609" s="116">
        <v>8670.12</v>
      </c>
      <c r="G609" s="116"/>
      <c r="H609" s="116"/>
      <c r="I609" s="116"/>
      <c r="J609" s="116"/>
      <c r="K609" s="116"/>
      <c r="L609" s="116"/>
      <c r="M609" s="116"/>
      <c r="N609" s="116"/>
    </row>
    <row r="610" spans="1:14" ht="49.5" customHeight="1">
      <c r="A610" s="127" t="s">
        <v>432</v>
      </c>
      <c r="B610" s="114" t="s">
        <v>700</v>
      </c>
      <c r="C610" s="121">
        <v>79710.74</v>
      </c>
      <c r="D610" s="120"/>
      <c r="E610" s="116"/>
      <c r="F610" s="116">
        <v>79710.74</v>
      </c>
      <c r="G610" s="116"/>
      <c r="H610" s="116"/>
      <c r="I610" s="116"/>
      <c r="J610" s="116"/>
      <c r="K610" s="116"/>
      <c r="L610" s="116"/>
      <c r="M610" s="116"/>
      <c r="N610" s="116"/>
    </row>
    <row r="611" spans="1:14" ht="45" customHeight="1">
      <c r="A611" s="127" t="s">
        <v>433</v>
      </c>
      <c r="B611" s="114" t="s">
        <v>701</v>
      </c>
      <c r="C611" s="121">
        <f>SUM(E611:N611)</f>
        <v>337927.4</v>
      </c>
      <c r="D611" s="120"/>
      <c r="E611" s="116"/>
      <c r="F611" s="116">
        <v>337927.4</v>
      </c>
      <c r="G611" s="116"/>
      <c r="H611" s="116"/>
      <c r="I611" s="116"/>
      <c r="J611" s="116"/>
      <c r="K611" s="116"/>
      <c r="L611" s="116"/>
      <c r="M611" s="116"/>
      <c r="N611" s="116"/>
    </row>
    <row r="612" spans="1:14" ht="78.75">
      <c r="A612" s="127" t="s">
        <v>436</v>
      </c>
      <c r="B612" s="114" t="s">
        <v>702</v>
      </c>
      <c r="C612" s="121">
        <v>24086.6</v>
      </c>
      <c r="D612" s="117"/>
      <c r="E612" s="116"/>
      <c r="F612" s="116">
        <v>24086.6</v>
      </c>
      <c r="G612" s="116"/>
      <c r="H612" s="116"/>
      <c r="I612" s="116"/>
      <c r="J612" s="116"/>
      <c r="K612" s="116"/>
      <c r="L612" s="116"/>
      <c r="M612" s="116"/>
      <c r="N612" s="116"/>
    </row>
    <row r="613" spans="1:14" ht="56.25">
      <c r="A613" s="127" t="s">
        <v>438</v>
      </c>
      <c r="B613" s="114" t="s">
        <v>706</v>
      </c>
      <c r="C613" s="121">
        <f>SUM(E613:N613)</f>
        <v>74586.73</v>
      </c>
      <c r="D613" s="117" t="s">
        <v>708</v>
      </c>
      <c r="E613" s="116"/>
      <c r="F613" s="116"/>
      <c r="G613" s="116"/>
      <c r="H613" s="116"/>
      <c r="I613" s="116">
        <v>74586.73</v>
      </c>
      <c r="J613" s="116"/>
      <c r="K613" s="116"/>
      <c r="L613" s="116"/>
      <c r="M613" s="116"/>
      <c r="N613" s="116"/>
    </row>
    <row r="614" spans="1:14" ht="67.5">
      <c r="A614" s="127" t="s">
        <v>439</v>
      </c>
      <c r="B614" s="114" t="s">
        <v>707</v>
      </c>
      <c r="C614" s="121">
        <v>6394363.09</v>
      </c>
      <c r="D614" s="120" t="s">
        <v>709</v>
      </c>
      <c r="E614" s="116"/>
      <c r="F614" s="116"/>
      <c r="G614" s="116"/>
      <c r="H614" s="116"/>
      <c r="I614" s="116"/>
      <c r="J614" s="116">
        <v>6394363.09</v>
      </c>
      <c r="K614" s="116"/>
      <c r="L614" s="116"/>
      <c r="M614" s="116"/>
      <c r="N614" s="116"/>
    </row>
    <row r="615" spans="1:14" ht="101.25">
      <c r="A615" s="127" t="s">
        <v>440</v>
      </c>
      <c r="B615" s="114" t="s">
        <v>710</v>
      </c>
      <c r="C615" s="121">
        <v>5599318.67</v>
      </c>
      <c r="D615" s="120" t="s">
        <v>715</v>
      </c>
      <c r="E615" s="116"/>
      <c r="F615" s="116"/>
      <c r="G615" s="116"/>
      <c r="H615" s="116"/>
      <c r="I615" s="116"/>
      <c r="J615" s="116">
        <v>1516451.01</v>
      </c>
      <c r="K615" s="116">
        <v>4082867.66</v>
      </c>
      <c r="L615" s="116"/>
      <c r="M615" s="116"/>
      <c r="N615" s="116"/>
    </row>
    <row r="616" spans="1:14" ht="45">
      <c r="A616" s="127" t="s">
        <v>441</v>
      </c>
      <c r="B616" s="114" t="s">
        <v>713</v>
      </c>
      <c r="C616" s="121">
        <v>23399.41</v>
      </c>
      <c r="D616" s="117"/>
      <c r="E616" s="116"/>
      <c r="F616" s="116"/>
      <c r="G616" s="116"/>
      <c r="H616" s="116"/>
      <c r="I616" s="116"/>
      <c r="J616" s="116"/>
      <c r="K616" s="116"/>
      <c r="L616" s="116"/>
      <c r="M616" s="116">
        <v>23399.41</v>
      </c>
      <c r="N616" s="116"/>
    </row>
    <row r="617" spans="1:14" ht="101.25">
      <c r="A617" s="127" t="s">
        <v>442</v>
      </c>
      <c r="B617" s="114" t="s">
        <v>711</v>
      </c>
      <c r="C617" s="121">
        <v>24931.08</v>
      </c>
      <c r="D617" s="117"/>
      <c r="E617" s="116"/>
      <c r="F617" s="116"/>
      <c r="G617" s="116"/>
      <c r="H617" s="116"/>
      <c r="I617" s="116"/>
      <c r="J617" s="116">
        <v>24931.08</v>
      </c>
      <c r="K617" s="116"/>
      <c r="L617" s="116"/>
      <c r="M617" s="116"/>
      <c r="N617" s="116"/>
    </row>
    <row r="618" spans="1:14" ht="67.5">
      <c r="A618" s="127" t="s">
        <v>444</v>
      </c>
      <c r="B618" s="114" t="s">
        <v>712</v>
      </c>
      <c r="C618" s="128">
        <v>63591</v>
      </c>
      <c r="D618" s="117"/>
      <c r="E618" s="116"/>
      <c r="F618" s="116"/>
      <c r="G618" s="116">
        <v>63591</v>
      </c>
      <c r="H618" s="116"/>
      <c r="I618" s="116"/>
      <c r="J618" s="116"/>
      <c r="K618" s="116"/>
      <c r="L618" s="116"/>
      <c r="M618" s="116"/>
      <c r="N618" s="116"/>
    </row>
    <row r="619" spans="1:14" ht="56.25">
      <c r="A619" s="127" t="s">
        <v>449</v>
      </c>
      <c r="B619" s="114" t="s">
        <v>714</v>
      </c>
      <c r="C619" s="121">
        <v>25000</v>
      </c>
      <c r="D619" s="120"/>
      <c r="E619" s="116"/>
      <c r="F619" s="116"/>
      <c r="G619" s="116"/>
      <c r="H619" s="116"/>
      <c r="I619" s="116"/>
      <c r="J619" s="116"/>
      <c r="K619" s="116"/>
      <c r="L619" s="116"/>
      <c r="M619" s="116">
        <v>25000</v>
      </c>
      <c r="N619" s="116"/>
    </row>
    <row r="620" spans="1:14" ht="66.75">
      <c r="A620" s="127" t="s">
        <v>451</v>
      </c>
      <c r="B620" s="114" t="s">
        <v>704</v>
      </c>
      <c r="C620" s="121">
        <f>SUM(E620:N620)</f>
        <v>10584</v>
      </c>
      <c r="D620" s="120"/>
      <c r="E620" s="116"/>
      <c r="F620" s="116">
        <v>10584</v>
      </c>
      <c r="G620" s="116"/>
      <c r="H620" s="116"/>
      <c r="I620" s="116"/>
      <c r="J620" s="116"/>
      <c r="K620" s="116"/>
      <c r="L620" s="116"/>
      <c r="M620" s="116"/>
      <c r="N620" s="116"/>
    </row>
    <row r="621" spans="1:14" ht="56.25">
      <c r="A621" s="127" t="s">
        <v>453</v>
      </c>
      <c r="B621" s="114" t="s">
        <v>705</v>
      </c>
      <c r="C621" s="121">
        <f>SUM(E621:N621)</f>
        <v>15000</v>
      </c>
      <c r="D621" s="120"/>
      <c r="E621" s="116"/>
      <c r="F621" s="116"/>
      <c r="G621" s="116"/>
      <c r="H621" s="116"/>
      <c r="I621" s="116"/>
      <c r="J621" s="116"/>
      <c r="K621" s="116"/>
      <c r="L621" s="116">
        <v>15000</v>
      </c>
      <c r="M621" s="116"/>
      <c r="N621" s="116"/>
    </row>
    <row r="622" spans="1:14" ht="33.75">
      <c r="A622" s="127" t="s">
        <v>455</v>
      </c>
      <c r="B622" s="114" t="s">
        <v>703</v>
      </c>
      <c r="C622" s="121">
        <f>SUM(E622:N622)</f>
        <v>7693.96</v>
      </c>
      <c r="D622" s="117"/>
      <c r="E622" s="116"/>
      <c r="F622" s="116">
        <v>7693.96</v>
      </c>
      <c r="G622" s="116"/>
      <c r="H622" s="116"/>
      <c r="I622" s="116"/>
      <c r="J622" s="116"/>
      <c r="K622" s="116"/>
      <c r="L622" s="116"/>
      <c r="M622" s="116"/>
      <c r="N622" s="116"/>
    </row>
    <row r="623" spans="1:14" ht="59.25" customHeight="1">
      <c r="A623" s="127" t="s">
        <v>297</v>
      </c>
      <c r="B623" s="122" t="s">
        <v>487</v>
      </c>
      <c r="C623" s="121">
        <v>122555.06</v>
      </c>
      <c r="D623" s="123"/>
      <c r="E623" s="121"/>
      <c r="F623" s="121">
        <v>4735.9</v>
      </c>
      <c r="G623" s="121">
        <v>8570.55</v>
      </c>
      <c r="H623" s="121">
        <v>30053.58</v>
      </c>
      <c r="I623" s="121"/>
      <c r="J623" s="121">
        <v>37283.54</v>
      </c>
      <c r="K623" s="121">
        <v>18752.36</v>
      </c>
      <c r="L623" s="121">
        <v>1238.54</v>
      </c>
      <c r="M623" s="121">
        <v>14065.76</v>
      </c>
      <c r="N623" s="121">
        <v>7854.83</v>
      </c>
    </row>
    <row r="624" spans="1:14" ht="117.75" customHeight="1">
      <c r="A624" s="127" t="s">
        <v>298</v>
      </c>
      <c r="B624" s="122" t="s">
        <v>563</v>
      </c>
      <c r="C624" s="121">
        <f>SUM(E624:N624)</f>
        <v>1481461.2</v>
      </c>
      <c r="D624" s="123"/>
      <c r="F624" s="121">
        <v>244524</v>
      </c>
      <c r="G624" s="121">
        <v>89544</v>
      </c>
      <c r="H624" s="121">
        <v>185976</v>
      </c>
      <c r="I624" s="121">
        <v>27613.5</v>
      </c>
      <c r="J624" s="121">
        <v>436293.3</v>
      </c>
      <c r="K624" s="121">
        <v>211243.28</v>
      </c>
      <c r="L624" s="121">
        <v>99876</v>
      </c>
      <c r="M624" s="121">
        <v>167061.67</v>
      </c>
      <c r="N624" s="121">
        <v>19329.45</v>
      </c>
    </row>
    <row r="625" spans="1:14" ht="33.75">
      <c r="A625" s="127" t="s">
        <v>299</v>
      </c>
      <c r="B625" s="122" t="s">
        <v>653</v>
      </c>
      <c r="C625" s="121">
        <f>SUM(E625:N625)</f>
        <v>279180.48</v>
      </c>
      <c r="D625" s="123"/>
      <c r="E625" s="121">
        <v>125460</v>
      </c>
      <c r="F625" s="121">
        <v>25983.75</v>
      </c>
      <c r="G625" s="121">
        <v>12472.2</v>
      </c>
      <c r="H625" s="121"/>
      <c r="I625" s="121"/>
      <c r="J625" s="121">
        <v>15404.4</v>
      </c>
      <c r="K625" s="121"/>
      <c r="L625" s="121">
        <v>12472.2</v>
      </c>
      <c r="M625" s="121">
        <v>87387.93</v>
      </c>
      <c r="N625" s="121"/>
    </row>
    <row r="626" spans="1:14" ht="67.5">
      <c r="A626" s="127" t="s">
        <v>300</v>
      </c>
      <c r="B626" s="122" t="s">
        <v>260</v>
      </c>
      <c r="C626" s="121">
        <f>SUM(E626:N626)</f>
        <v>251057.09</v>
      </c>
      <c r="D626" s="123"/>
      <c r="E626" s="121">
        <v>117525.42</v>
      </c>
      <c r="F626" s="121">
        <v>58156.11</v>
      </c>
      <c r="G626" s="121">
        <v>7038.35</v>
      </c>
      <c r="H626" s="121">
        <v>520.72</v>
      </c>
      <c r="I626" s="121">
        <v>26876.89</v>
      </c>
      <c r="J626" s="121">
        <v>19052.64</v>
      </c>
      <c r="K626" s="121">
        <v>1632.11</v>
      </c>
      <c r="L626" s="129">
        <v>8924.09</v>
      </c>
      <c r="M626" s="121">
        <v>11330.76</v>
      </c>
      <c r="N626" s="121"/>
    </row>
    <row r="627" spans="1:14" ht="12.75">
      <c r="A627" s="133" t="s">
        <v>716</v>
      </c>
      <c r="B627" s="133"/>
      <c r="C627" s="53">
        <f>SUM(C607:C626)</f>
        <v>15648291.63</v>
      </c>
      <c r="D627" s="113">
        <v>9668844</v>
      </c>
      <c r="E627" s="53">
        <f aca="true" t="shared" si="32" ref="E627:N627">SUM(E607:E626)</f>
        <v>242985.41999999998</v>
      </c>
      <c r="F627" s="53">
        <f t="shared" si="32"/>
        <v>1627247.58</v>
      </c>
      <c r="G627" s="53">
        <f t="shared" si="32"/>
        <v>181216.1</v>
      </c>
      <c r="H627" s="53">
        <f t="shared" si="32"/>
        <v>216550.30000000002</v>
      </c>
      <c r="I627" s="53">
        <f t="shared" si="32"/>
        <v>129077.12</v>
      </c>
      <c r="J627" s="53">
        <f t="shared" si="32"/>
        <v>8443779.06</v>
      </c>
      <c r="K627" s="53">
        <f t="shared" si="32"/>
        <v>4314495.41</v>
      </c>
      <c r="L627" s="53">
        <f t="shared" si="32"/>
        <v>137510.83000000002</v>
      </c>
      <c r="M627" s="53">
        <f t="shared" si="32"/>
        <v>328245.53</v>
      </c>
      <c r="N627" s="53">
        <f t="shared" si="32"/>
        <v>27184.28</v>
      </c>
    </row>
    <row r="628" spans="1:14" ht="12.75">
      <c r="A628" s="130" t="s">
        <v>19</v>
      </c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</row>
    <row r="629" spans="1:14" ht="12.75">
      <c r="A629" s="130" t="s">
        <v>20</v>
      </c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</row>
    <row r="630" spans="1:14" ht="12.75">
      <c r="A630" s="134" t="s">
        <v>696</v>
      </c>
      <c r="B630" s="134"/>
      <c r="C630" s="53">
        <f aca="true" t="shared" si="33" ref="C630:N630">C603+C627</f>
        <v>219529690.95999998</v>
      </c>
      <c r="D630" s="113">
        <f t="shared" si="33"/>
        <v>121736832.2</v>
      </c>
      <c r="E630" s="53">
        <f t="shared" si="33"/>
        <v>52885232.74</v>
      </c>
      <c r="F630" s="53">
        <f t="shared" si="33"/>
        <v>44929330.16</v>
      </c>
      <c r="G630" s="53">
        <f t="shared" si="33"/>
        <v>12772608.25</v>
      </c>
      <c r="H630" s="53">
        <f t="shared" si="33"/>
        <v>6375122.28</v>
      </c>
      <c r="I630" s="53">
        <f t="shared" si="33"/>
        <v>20256670.12</v>
      </c>
      <c r="J630" s="53">
        <f t="shared" si="33"/>
        <v>29364266.869999997</v>
      </c>
      <c r="K630" s="53">
        <f t="shared" si="33"/>
        <v>13089813.7</v>
      </c>
      <c r="L630" s="53">
        <f t="shared" si="33"/>
        <v>12677254.459999999</v>
      </c>
      <c r="M630" s="53">
        <f t="shared" si="33"/>
        <v>22919085.080000002</v>
      </c>
      <c r="N630" s="53">
        <f t="shared" si="33"/>
        <v>4260307.5</v>
      </c>
    </row>
    <row r="631" spans="1:14" ht="12.75">
      <c r="A631" s="130" t="s">
        <v>19</v>
      </c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</row>
    <row r="632" spans="1:14" ht="12.75">
      <c r="A632" s="130" t="s">
        <v>20</v>
      </c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</row>
    <row r="633" spans="1:14" ht="24.75" customHeight="1">
      <c r="A633" s="131" t="s">
        <v>717</v>
      </c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</row>
    <row r="634" spans="1:14" ht="83.25" customHeight="1">
      <c r="A634" s="127" t="s">
        <v>467</v>
      </c>
      <c r="B634" s="114" t="s">
        <v>732</v>
      </c>
      <c r="C634" s="121">
        <f>SUM(E634:N634)</f>
        <v>75071</v>
      </c>
      <c r="D634" s="120" t="s">
        <v>733</v>
      </c>
      <c r="E634" s="116">
        <v>75071</v>
      </c>
      <c r="F634" s="116"/>
      <c r="G634" s="116"/>
      <c r="H634" s="116"/>
      <c r="I634" s="116"/>
      <c r="J634" s="116"/>
      <c r="K634" s="116"/>
      <c r="L634" s="116"/>
      <c r="M634" s="116"/>
      <c r="N634" s="116"/>
    </row>
    <row r="635" spans="1:14" ht="81.75" customHeight="1">
      <c r="A635" s="127" t="s">
        <v>429</v>
      </c>
      <c r="B635" s="114" t="s">
        <v>734</v>
      </c>
      <c r="C635" s="121">
        <f>SUM(E635:N635)</f>
        <v>63433</v>
      </c>
      <c r="D635" s="120" t="s">
        <v>735</v>
      </c>
      <c r="E635" s="116">
        <v>63433</v>
      </c>
      <c r="F635" s="116"/>
      <c r="G635" s="116"/>
      <c r="H635" s="116"/>
      <c r="I635" s="116"/>
      <c r="J635" s="116"/>
      <c r="K635" s="116"/>
      <c r="L635" s="116"/>
      <c r="M635" s="116"/>
      <c r="N635" s="116"/>
    </row>
    <row r="636" spans="1:14" ht="79.5" customHeight="1">
      <c r="A636" s="127" t="s">
        <v>430</v>
      </c>
      <c r="B636" s="114" t="s">
        <v>736</v>
      </c>
      <c r="C636" s="121">
        <f aca="true" t="shared" si="34" ref="C636:C672">SUM(E636:N636)</f>
        <v>66186</v>
      </c>
      <c r="D636" s="120" t="s">
        <v>737</v>
      </c>
      <c r="E636" s="116">
        <v>66186</v>
      </c>
      <c r="F636" s="116"/>
      <c r="G636" s="116"/>
      <c r="H636" s="116"/>
      <c r="I636" s="116"/>
      <c r="J636" s="116"/>
      <c r="K636" s="116"/>
      <c r="L636" s="116"/>
      <c r="M636" s="116"/>
      <c r="N636" s="116"/>
    </row>
    <row r="637" spans="1:14" ht="81" customHeight="1">
      <c r="A637" s="127" t="s">
        <v>432</v>
      </c>
      <c r="B637" s="114" t="s">
        <v>738</v>
      </c>
      <c r="C637" s="121">
        <f t="shared" si="34"/>
        <v>71282</v>
      </c>
      <c r="D637" s="120" t="s">
        <v>739</v>
      </c>
      <c r="E637" s="116">
        <v>71282</v>
      </c>
      <c r="F637" s="116"/>
      <c r="G637" s="116"/>
      <c r="H637" s="116"/>
      <c r="I637" s="116"/>
      <c r="J637" s="116"/>
      <c r="K637" s="116"/>
      <c r="L637" s="116"/>
      <c r="M637" s="116"/>
      <c r="N637" s="116"/>
    </row>
    <row r="638" spans="1:14" ht="114" customHeight="1">
      <c r="A638" s="127" t="s">
        <v>433</v>
      </c>
      <c r="B638" s="114" t="s">
        <v>740</v>
      </c>
      <c r="C638" s="121">
        <f t="shared" si="34"/>
        <v>223604</v>
      </c>
      <c r="D638" s="120" t="s">
        <v>774</v>
      </c>
      <c r="E638" s="116">
        <v>223604</v>
      </c>
      <c r="F638" s="116"/>
      <c r="G638" s="116"/>
      <c r="H638" s="116"/>
      <c r="I638" s="116"/>
      <c r="J638" s="116"/>
      <c r="K638" s="116"/>
      <c r="L638" s="116"/>
      <c r="M638" s="116"/>
      <c r="N638" s="116"/>
    </row>
    <row r="639" spans="1:14" ht="83.25" customHeight="1">
      <c r="A639" s="127" t="s">
        <v>436</v>
      </c>
      <c r="B639" s="114" t="s">
        <v>729</v>
      </c>
      <c r="C639" s="121">
        <f t="shared" si="34"/>
        <v>71983</v>
      </c>
      <c r="D639" s="120" t="s">
        <v>741</v>
      </c>
      <c r="E639" s="116"/>
      <c r="F639" s="116"/>
      <c r="G639" s="116"/>
      <c r="H639" s="116"/>
      <c r="I639" s="116"/>
      <c r="J639" s="116"/>
      <c r="K639" s="116"/>
      <c r="L639" s="116">
        <v>71983</v>
      </c>
      <c r="M639" s="116"/>
      <c r="N639" s="116"/>
    </row>
    <row r="640" spans="1:14" ht="84.75" customHeight="1">
      <c r="A640" s="127" t="s">
        <v>438</v>
      </c>
      <c r="B640" s="114" t="s">
        <v>730</v>
      </c>
      <c r="C640" s="121">
        <f t="shared" si="34"/>
        <v>84409</v>
      </c>
      <c r="D640" s="120" t="s">
        <v>742</v>
      </c>
      <c r="E640" s="116"/>
      <c r="F640" s="116"/>
      <c r="G640" s="116"/>
      <c r="H640" s="116"/>
      <c r="I640" s="116">
        <v>84409</v>
      </c>
      <c r="J640" s="116"/>
      <c r="K640" s="116"/>
      <c r="L640" s="116"/>
      <c r="M640" s="116"/>
      <c r="N640" s="116"/>
    </row>
    <row r="641" spans="1:14" ht="84.75" customHeight="1">
      <c r="A641" s="127" t="s">
        <v>439</v>
      </c>
      <c r="B641" s="114" t="s">
        <v>731</v>
      </c>
      <c r="C641" s="121">
        <f t="shared" si="34"/>
        <v>50396</v>
      </c>
      <c r="D641" s="120" t="s">
        <v>743</v>
      </c>
      <c r="E641" s="116"/>
      <c r="F641" s="116"/>
      <c r="G641" s="116"/>
      <c r="H641" s="116"/>
      <c r="I641" s="116">
        <v>50396</v>
      </c>
      <c r="J641" s="116"/>
      <c r="K641" s="116"/>
      <c r="L641" s="116"/>
      <c r="M641" s="116"/>
      <c r="N641" s="116"/>
    </row>
    <row r="642" spans="1:14" ht="84.75" customHeight="1">
      <c r="A642" s="127" t="s">
        <v>440</v>
      </c>
      <c r="B642" s="114" t="s">
        <v>746</v>
      </c>
      <c r="C642" s="121">
        <f t="shared" si="34"/>
        <v>53560</v>
      </c>
      <c r="D642" s="120" t="s">
        <v>744</v>
      </c>
      <c r="E642" s="116"/>
      <c r="F642" s="116"/>
      <c r="G642" s="116"/>
      <c r="H642" s="116"/>
      <c r="I642" s="116">
        <v>53560</v>
      </c>
      <c r="J642" s="116"/>
      <c r="K642" s="116"/>
      <c r="L642" s="116"/>
      <c r="M642" s="116"/>
      <c r="N642" s="116"/>
    </row>
    <row r="643" spans="1:14" ht="84.75" customHeight="1">
      <c r="A643" s="127" t="s">
        <v>441</v>
      </c>
      <c r="B643" s="114" t="s">
        <v>745</v>
      </c>
      <c r="C643" s="121">
        <f t="shared" si="34"/>
        <v>56779</v>
      </c>
      <c r="D643" s="120" t="s">
        <v>747</v>
      </c>
      <c r="E643" s="116"/>
      <c r="F643" s="116"/>
      <c r="G643" s="116"/>
      <c r="H643" s="116"/>
      <c r="I643" s="116">
        <v>56779</v>
      </c>
      <c r="J643" s="116"/>
      <c r="K643" s="116"/>
      <c r="L643" s="116"/>
      <c r="M643" s="116"/>
      <c r="N643" s="116"/>
    </row>
    <row r="644" spans="1:14" ht="69.75" customHeight="1">
      <c r="A644" s="127" t="s">
        <v>442</v>
      </c>
      <c r="B644" s="114" t="s">
        <v>772</v>
      </c>
      <c r="C644" s="121">
        <v>101630</v>
      </c>
      <c r="D644" s="120" t="s">
        <v>771</v>
      </c>
      <c r="E644" s="116"/>
      <c r="F644" s="116">
        <v>101630</v>
      </c>
      <c r="G644" s="116"/>
      <c r="H644" s="116"/>
      <c r="I644" s="116"/>
      <c r="J644" s="116"/>
      <c r="K644" s="116"/>
      <c r="L644" s="116"/>
      <c r="M644" s="116"/>
      <c r="N644" s="116"/>
    </row>
    <row r="645" spans="1:14" ht="45" customHeight="1">
      <c r="A645" s="127" t="s">
        <v>444</v>
      </c>
      <c r="B645" s="114" t="s">
        <v>722</v>
      </c>
      <c r="C645" s="121">
        <f t="shared" si="34"/>
        <v>14775</v>
      </c>
      <c r="D645" s="120"/>
      <c r="E645" s="116">
        <v>14775</v>
      </c>
      <c r="F645" s="116"/>
      <c r="G645" s="116"/>
      <c r="H645" s="116"/>
      <c r="I645" s="116"/>
      <c r="J645" s="116"/>
      <c r="K645" s="116"/>
      <c r="L645" s="116"/>
      <c r="M645" s="116"/>
      <c r="N645" s="116"/>
    </row>
    <row r="646" spans="1:14" ht="116.25" customHeight="1">
      <c r="A646" s="127" t="s">
        <v>445</v>
      </c>
      <c r="B646" s="114" t="s">
        <v>658</v>
      </c>
      <c r="C646" s="121">
        <f>SUM(E646:N646)</f>
        <v>2123807</v>
      </c>
      <c r="D646" s="120" t="s">
        <v>725</v>
      </c>
      <c r="E646" s="116"/>
      <c r="F646" s="116">
        <f>1218437+905370</f>
        <v>2123807</v>
      </c>
      <c r="G646" s="116"/>
      <c r="H646" s="116"/>
      <c r="I646" s="116"/>
      <c r="J646" s="116"/>
      <c r="K646" s="116"/>
      <c r="L646" s="116"/>
      <c r="M646" s="116"/>
      <c r="N646" s="116"/>
    </row>
    <row r="647" spans="1:14" ht="93.75" customHeight="1">
      <c r="A647" s="127" t="s">
        <v>447</v>
      </c>
      <c r="B647" s="114" t="s">
        <v>710</v>
      </c>
      <c r="C647" s="121">
        <v>5599318.67</v>
      </c>
      <c r="D647" s="120" t="s">
        <v>726</v>
      </c>
      <c r="E647" s="116"/>
      <c r="F647" s="116"/>
      <c r="G647" s="116"/>
      <c r="H647" s="116"/>
      <c r="I647" s="116"/>
      <c r="J647" s="116">
        <v>1516451</v>
      </c>
      <c r="K647" s="116">
        <v>4082868</v>
      </c>
      <c r="L647" s="116"/>
      <c r="M647" s="116"/>
      <c r="N647" s="116"/>
    </row>
    <row r="648" spans="1:14" ht="42">
      <c r="A648" s="127" t="s">
        <v>449</v>
      </c>
      <c r="B648" s="114" t="s">
        <v>727</v>
      </c>
      <c r="C648" s="121">
        <f t="shared" si="34"/>
        <v>3809267</v>
      </c>
      <c r="D648" s="120" t="s">
        <v>728</v>
      </c>
      <c r="E648" s="116"/>
      <c r="F648" s="116">
        <v>3809267</v>
      </c>
      <c r="G648" s="116"/>
      <c r="H648" s="116"/>
      <c r="I648" s="116"/>
      <c r="J648" s="116"/>
      <c r="K648" s="116"/>
      <c r="L648" s="116"/>
      <c r="M648" s="116"/>
      <c r="N648" s="116"/>
    </row>
    <row r="649" spans="1:14" ht="82.5" customHeight="1">
      <c r="A649" s="127" t="s">
        <v>451</v>
      </c>
      <c r="B649" s="114" t="s">
        <v>769</v>
      </c>
      <c r="C649" s="121">
        <f t="shared" si="34"/>
        <v>8187830</v>
      </c>
      <c r="D649" s="120" t="s">
        <v>770</v>
      </c>
      <c r="E649" s="116"/>
      <c r="F649" s="116">
        <v>8187830</v>
      </c>
      <c r="G649" s="116"/>
      <c r="H649" s="116"/>
      <c r="I649" s="116"/>
      <c r="J649" s="116"/>
      <c r="K649" s="116"/>
      <c r="L649" s="116"/>
      <c r="M649" s="116"/>
      <c r="N649" s="116"/>
    </row>
    <row r="650" spans="1:14" ht="45">
      <c r="A650" s="127" t="s">
        <v>453</v>
      </c>
      <c r="B650" s="114" t="s">
        <v>768</v>
      </c>
      <c r="C650" s="121">
        <f t="shared" si="34"/>
        <v>49936</v>
      </c>
      <c r="D650" s="120"/>
      <c r="E650" s="116"/>
      <c r="F650" s="116">
        <v>49936</v>
      </c>
      <c r="G650" s="116"/>
      <c r="H650" s="116"/>
      <c r="I650" s="116"/>
      <c r="J650" s="116"/>
      <c r="K650" s="116"/>
      <c r="L650" s="116"/>
      <c r="M650" s="116"/>
      <c r="N650" s="116"/>
    </row>
    <row r="651" spans="1:14" ht="45">
      <c r="A651" s="127" t="s">
        <v>455</v>
      </c>
      <c r="B651" s="114" t="s">
        <v>767</v>
      </c>
      <c r="C651" s="121">
        <f t="shared" si="34"/>
        <v>14800</v>
      </c>
      <c r="D651" s="120"/>
      <c r="E651" s="116"/>
      <c r="F651" s="116">
        <v>14800</v>
      </c>
      <c r="G651" s="116"/>
      <c r="H651" s="116"/>
      <c r="I651" s="116"/>
      <c r="J651" s="116"/>
      <c r="K651" s="116"/>
      <c r="L651" s="116"/>
      <c r="M651" s="116"/>
      <c r="N651" s="116"/>
    </row>
    <row r="652" spans="1:14" ht="36" customHeight="1">
      <c r="A652" s="127" t="s">
        <v>461</v>
      </c>
      <c r="B652" s="114" t="s">
        <v>766</v>
      </c>
      <c r="C652" s="121">
        <f t="shared" si="34"/>
        <v>6007</v>
      </c>
      <c r="D652" s="120"/>
      <c r="E652" s="116"/>
      <c r="F652" s="116">
        <v>6007</v>
      </c>
      <c r="G652" s="116"/>
      <c r="H652" s="116"/>
      <c r="I652" s="116"/>
      <c r="J652" s="116"/>
      <c r="K652" s="116"/>
      <c r="L652" s="116"/>
      <c r="M652" s="116"/>
      <c r="N652" s="116"/>
    </row>
    <row r="653" spans="1:14" ht="45">
      <c r="A653" s="127" t="s">
        <v>289</v>
      </c>
      <c r="B653" s="114" t="s">
        <v>765</v>
      </c>
      <c r="C653" s="121">
        <f t="shared" si="34"/>
        <v>9500</v>
      </c>
      <c r="D653" s="120"/>
      <c r="E653" s="116"/>
      <c r="F653" s="116"/>
      <c r="G653" s="116"/>
      <c r="H653" s="116"/>
      <c r="I653" s="116"/>
      <c r="J653" s="116"/>
      <c r="K653" s="116"/>
      <c r="L653" s="116">
        <v>9500</v>
      </c>
      <c r="M653" s="116"/>
      <c r="N653" s="116"/>
    </row>
    <row r="654" spans="1:14" ht="45">
      <c r="A654" s="127" t="s">
        <v>290</v>
      </c>
      <c r="B654" s="114" t="s">
        <v>764</v>
      </c>
      <c r="C654" s="121">
        <f t="shared" si="34"/>
        <v>64930</v>
      </c>
      <c r="D654" s="120"/>
      <c r="E654" s="116"/>
      <c r="F654" s="116"/>
      <c r="G654" s="116"/>
      <c r="H654" s="116"/>
      <c r="I654" s="116"/>
      <c r="J654" s="116"/>
      <c r="K654" s="116"/>
      <c r="L654" s="116">
        <v>64930</v>
      </c>
      <c r="M654" s="116"/>
      <c r="N654" s="116"/>
    </row>
    <row r="655" spans="1:14" ht="49.5" customHeight="1">
      <c r="A655" s="127" t="s">
        <v>462</v>
      </c>
      <c r="B655" s="114" t="s">
        <v>763</v>
      </c>
      <c r="C655" s="121">
        <f t="shared" si="34"/>
        <v>55000</v>
      </c>
      <c r="D655" s="120"/>
      <c r="E655" s="116"/>
      <c r="F655" s="116"/>
      <c r="G655" s="116"/>
      <c r="H655" s="116"/>
      <c r="I655" s="116"/>
      <c r="J655" s="116"/>
      <c r="K655" s="116"/>
      <c r="L655" s="116">
        <v>55000</v>
      </c>
      <c r="M655" s="116"/>
      <c r="N655" s="116"/>
    </row>
    <row r="656" spans="1:14" ht="45">
      <c r="A656" s="127" t="s">
        <v>464</v>
      </c>
      <c r="B656" s="114" t="s">
        <v>762</v>
      </c>
      <c r="C656" s="121">
        <f t="shared" si="34"/>
        <v>13038</v>
      </c>
      <c r="D656" s="120"/>
      <c r="E656" s="116"/>
      <c r="F656" s="116"/>
      <c r="G656" s="116"/>
      <c r="H656" s="116"/>
      <c r="I656" s="116"/>
      <c r="J656" s="116"/>
      <c r="K656" s="116"/>
      <c r="L656" s="116">
        <v>13038</v>
      </c>
      <c r="M656" s="116"/>
      <c r="N656" s="116"/>
    </row>
    <row r="657" spans="1:14" ht="45" customHeight="1">
      <c r="A657" s="127" t="s">
        <v>292</v>
      </c>
      <c r="B657" s="114" t="s">
        <v>761</v>
      </c>
      <c r="C657" s="121">
        <f t="shared" si="34"/>
        <v>125732</v>
      </c>
      <c r="D657" s="120"/>
      <c r="E657" s="116"/>
      <c r="F657" s="116"/>
      <c r="G657" s="116"/>
      <c r="H657" s="116"/>
      <c r="I657" s="116"/>
      <c r="J657" s="116">
        <v>125732</v>
      </c>
      <c r="K657" s="116"/>
      <c r="L657" s="116"/>
      <c r="M657" s="116"/>
      <c r="N657" s="116"/>
    </row>
    <row r="658" spans="1:14" ht="37.5" customHeight="1">
      <c r="A658" s="127" t="s">
        <v>293</v>
      </c>
      <c r="B658" s="114" t="s">
        <v>759</v>
      </c>
      <c r="C658" s="121">
        <f t="shared" si="34"/>
        <v>159799</v>
      </c>
      <c r="D658" s="120" t="s">
        <v>760</v>
      </c>
      <c r="E658" s="116"/>
      <c r="F658" s="116"/>
      <c r="G658" s="116"/>
      <c r="H658" s="116"/>
      <c r="I658" s="116"/>
      <c r="J658" s="116">
        <v>159799</v>
      </c>
      <c r="K658" s="116"/>
      <c r="L658" s="116"/>
      <c r="M658" s="116"/>
      <c r="N658" s="116"/>
    </row>
    <row r="659" spans="1:14" ht="37.5" customHeight="1">
      <c r="A659" s="127" t="s">
        <v>294</v>
      </c>
      <c r="B659" s="114" t="s">
        <v>758</v>
      </c>
      <c r="C659" s="121">
        <f t="shared" si="34"/>
        <v>49800</v>
      </c>
      <c r="D659" s="120"/>
      <c r="E659" s="116"/>
      <c r="F659" s="116"/>
      <c r="G659" s="116"/>
      <c r="H659" s="116"/>
      <c r="I659" s="116"/>
      <c r="J659" s="116">
        <v>49800</v>
      </c>
      <c r="K659" s="116"/>
      <c r="L659" s="116"/>
      <c r="M659" s="116"/>
      <c r="N659" s="116"/>
    </row>
    <row r="660" spans="1:14" ht="25.5" customHeight="1">
      <c r="A660" s="127" t="s">
        <v>295</v>
      </c>
      <c r="B660" s="114" t="s">
        <v>757</v>
      </c>
      <c r="C660" s="121">
        <f t="shared" si="34"/>
        <v>21957</v>
      </c>
      <c r="D660" s="120"/>
      <c r="E660" s="116"/>
      <c r="F660" s="116"/>
      <c r="G660" s="116"/>
      <c r="H660" s="116">
        <v>21957</v>
      </c>
      <c r="I660" s="116"/>
      <c r="J660" s="116"/>
      <c r="K660" s="116"/>
      <c r="L660" s="116"/>
      <c r="M660" s="116"/>
      <c r="N660" s="116"/>
    </row>
    <row r="661" spans="1:14" ht="35.25" customHeight="1">
      <c r="A661" s="127" t="s">
        <v>296</v>
      </c>
      <c r="B661" s="114" t="s">
        <v>756</v>
      </c>
      <c r="C661" s="121">
        <f t="shared" si="34"/>
        <v>36000</v>
      </c>
      <c r="D661" s="120"/>
      <c r="E661" s="116"/>
      <c r="F661" s="116"/>
      <c r="G661" s="116"/>
      <c r="H661" s="116">
        <v>36000</v>
      </c>
      <c r="I661" s="116"/>
      <c r="J661" s="116"/>
      <c r="K661" s="116"/>
      <c r="L661" s="116"/>
      <c r="M661" s="116"/>
      <c r="N661" s="116"/>
    </row>
    <row r="662" spans="1:14" ht="58.5" customHeight="1">
      <c r="A662" s="127" t="s">
        <v>297</v>
      </c>
      <c r="B662" s="114" t="s">
        <v>755</v>
      </c>
      <c r="C662" s="121">
        <f t="shared" si="34"/>
        <v>47803</v>
      </c>
      <c r="D662" s="120"/>
      <c r="E662" s="116"/>
      <c r="F662" s="116"/>
      <c r="G662" s="116">
        <v>47803</v>
      </c>
      <c r="H662" s="116"/>
      <c r="I662" s="116"/>
      <c r="J662" s="116"/>
      <c r="K662" s="116"/>
      <c r="L662" s="116"/>
      <c r="M662" s="116"/>
      <c r="N662" s="116"/>
    </row>
    <row r="663" spans="1:14" ht="34.5" customHeight="1">
      <c r="A663" s="127" t="s">
        <v>298</v>
      </c>
      <c r="B663" s="114" t="s">
        <v>754</v>
      </c>
      <c r="C663" s="121">
        <f t="shared" si="34"/>
        <v>5000</v>
      </c>
      <c r="D663" s="120"/>
      <c r="E663" s="116"/>
      <c r="F663" s="116"/>
      <c r="G663" s="116">
        <v>5000</v>
      </c>
      <c r="H663" s="116"/>
      <c r="I663" s="116"/>
      <c r="J663" s="116"/>
      <c r="K663" s="116"/>
      <c r="L663" s="116"/>
      <c r="M663" s="116"/>
      <c r="N663" s="116"/>
    </row>
    <row r="664" spans="1:14" ht="36.75" customHeight="1">
      <c r="A664" s="127" t="s">
        <v>299</v>
      </c>
      <c r="B664" s="114" t="s">
        <v>753</v>
      </c>
      <c r="C664" s="121">
        <f t="shared" si="34"/>
        <v>14568</v>
      </c>
      <c r="D664" s="120"/>
      <c r="E664" s="116"/>
      <c r="F664" s="116"/>
      <c r="G664" s="116">
        <v>14568</v>
      </c>
      <c r="H664" s="116"/>
      <c r="I664" s="116"/>
      <c r="J664" s="116"/>
      <c r="K664" s="116"/>
      <c r="L664" s="116"/>
      <c r="M664" s="116"/>
      <c r="N664" s="116"/>
    </row>
    <row r="665" spans="1:14" ht="36" customHeight="1">
      <c r="A665" s="127" t="s">
        <v>300</v>
      </c>
      <c r="B665" s="114" t="s">
        <v>751</v>
      </c>
      <c r="C665" s="121">
        <f t="shared" si="34"/>
        <v>183639</v>
      </c>
      <c r="D665" s="120" t="s">
        <v>752</v>
      </c>
      <c r="E665" s="116"/>
      <c r="F665" s="116"/>
      <c r="G665" s="116"/>
      <c r="H665" s="116"/>
      <c r="I665" s="116"/>
      <c r="J665" s="116"/>
      <c r="K665" s="116"/>
      <c r="L665" s="116"/>
      <c r="M665" s="116">
        <v>183639</v>
      </c>
      <c r="N665" s="116"/>
    </row>
    <row r="666" spans="1:14" ht="24.75" customHeight="1">
      <c r="A666" s="127" t="s">
        <v>301</v>
      </c>
      <c r="B666" s="114" t="s">
        <v>750</v>
      </c>
      <c r="C666" s="121">
        <f t="shared" si="34"/>
        <v>19164</v>
      </c>
      <c r="D666" s="120"/>
      <c r="E666" s="116"/>
      <c r="F666" s="116"/>
      <c r="G666" s="116"/>
      <c r="H666" s="116"/>
      <c r="I666" s="116"/>
      <c r="J666" s="116"/>
      <c r="K666" s="116"/>
      <c r="L666" s="116"/>
      <c r="M666" s="116">
        <v>19164</v>
      </c>
      <c r="N666" s="116"/>
    </row>
    <row r="667" spans="1:14" ht="26.25" customHeight="1">
      <c r="A667" s="127" t="s">
        <v>302</v>
      </c>
      <c r="B667" s="114" t="s">
        <v>749</v>
      </c>
      <c r="C667" s="121">
        <f t="shared" si="34"/>
        <v>13530</v>
      </c>
      <c r="D667" s="120"/>
      <c r="E667" s="116"/>
      <c r="F667" s="116"/>
      <c r="G667" s="116"/>
      <c r="H667" s="116"/>
      <c r="I667" s="116"/>
      <c r="J667" s="116"/>
      <c r="K667" s="116">
        <v>13530</v>
      </c>
      <c r="L667" s="116"/>
      <c r="M667" s="116"/>
      <c r="N667" s="116"/>
    </row>
    <row r="668" spans="1:14" ht="45">
      <c r="A668" s="127" t="s">
        <v>303</v>
      </c>
      <c r="B668" s="114" t="s">
        <v>748</v>
      </c>
      <c r="C668" s="121">
        <f t="shared" si="34"/>
        <v>148030</v>
      </c>
      <c r="D668" s="120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>
        <v>148030</v>
      </c>
    </row>
    <row r="669" spans="1:14" ht="48.75" customHeight="1">
      <c r="A669" s="127" t="s">
        <v>304</v>
      </c>
      <c r="B669" s="114" t="s">
        <v>721</v>
      </c>
      <c r="C669" s="121">
        <f t="shared" si="34"/>
        <v>146124</v>
      </c>
      <c r="D669" s="120"/>
      <c r="E669" s="116">
        <v>146124</v>
      </c>
      <c r="F669" s="116"/>
      <c r="G669" s="116"/>
      <c r="H669" s="116"/>
      <c r="I669" s="116"/>
      <c r="J669" s="116"/>
      <c r="K669" s="116"/>
      <c r="L669" s="116"/>
      <c r="M669" s="116"/>
      <c r="N669" s="116"/>
    </row>
    <row r="670" spans="1:14" ht="39.75" customHeight="1">
      <c r="A670" s="127" t="s">
        <v>524</v>
      </c>
      <c r="B670" s="114" t="s">
        <v>724</v>
      </c>
      <c r="C670" s="121">
        <f t="shared" si="34"/>
        <v>128336</v>
      </c>
      <c r="D670" s="120"/>
      <c r="E670" s="116">
        <v>0</v>
      </c>
      <c r="F670" s="116">
        <v>5210</v>
      </c>
      <c r="G670" s="116">
        <v>9428</v>
      </c>
      <c r="H670" s="116">
        <v>33061</v>
      </c>
      <c r="I670" s="116">
        <v>0</v>
      </c>
      <c r="J670" s="116">
        <v>42250</v>
      </c>
      <c r="K670" s="116">
        <v>15126</v>
      </c>
      <c r="L670" s="116">
        <v>1362</v>
      </c>
      <c r="M670" s="116">
        <v>15148</v>
      </c>
      <c r="N670" s="116">
        <v>6751</v>
      </c>
    </row>
    <row r="671" spans="1:14" ht="117" customHeight="1">
      <c r="A671" s="127" t="s">
        <v>525</v>
      </c>
      <c r="B671" s="114" t="s">
        <v>723</v>
      </c>
      <c r="C671" s="121">
        <f t="shared" si="34"/>
        <v>1493595</v>
      </c>
      <c r="D671" s="120"/>
      <c r="E671" s="116">
        <v>0</v>
      </c>
      <c r="F671" s="116">
        <v>247968</v>
      </c>
      <c r="G671" s="116">
        <v>34440</v>
      </c>
      <c r="H671" s="116">
        <v>34440</v>
      </c>
      <c r="I671" s="116">
        <v>33136</v>
      </c>
      <c r="J671" s="116">
        <v>503256</v>
      </c>
      <c r="K671" s="116">
        <v>244379</v>
      </c>
      <c r="L671" s="116">
        <v>185976</v>
      </c>
      <c r="M671" s="116">
        <v>190671</v>
      </c>
      <c r="N671" s="116">
        <v>19329</v>
      </c>
    </row>
    <row r="672" spans="1:14" ht="67.5">
      <c r="A672" s="127" t="s">
        <v>526</v>
      </c>
      <c r="B672" s="114" t="s">
        <v>720</v>
      </c>
      <c r="C672" s="121">
        <f t="shared" si="34"/>
        <v>311014</v>
      </c>
      <c r="D672" s="120"/>
      <c r="E672" s="116">
        <v>161590</v>
      </c>
      <c r="F672" s="116">
        <v>77813</v>
      </c>
      <c r="G672" s="116">
        <v>9017</v>
      </c>
      <c r="H672" s="116">
        <v>619</v>
      </c>
      <c r="I672" s="116">
        <v>29197</v>
      </c>
      <c r="J672" s="116">
        <v>10604</v>
      </c>
      <c r="K672" s="116">
        <v>1962</v>
      </c>
      <c r="L672" s="116">
        <v>8479</v>
      </c>
      <c r="M672" s="116">
        <v>5452</v>
      </c>
      <c r="N672" s="116">
        <v>6281</v>
      </c>
    </row>
    <row r="673" spans="1:14" ht="12.75">
      <c r="A673" s="133" t="s">
        <v>718</v>
      </c>
      <c r="B673" s="133"/>
      <c r="C673" s="53">
        <f>SUM(C634:C672)</f>
        <v>23770632.67</v>
      </c>
      <c r="D673" s="113">
        <v>15724807</v>
      </c>
      <c r="E673" s="53">
        <f aca="true" t="shared" si="35" ref="E673:N673">SUM(E634:E672)</f>
        <v>822065</v>
      </c>
      <c r="F673" s="53">
        <f t="shared" si="35"/>
        <v>14624268</v>
      </c>
      <c r="G673" s="53">
        <f t="shared" si="35"/>
        <v>120256</v>
      </c>
      <c r="H673" s="53">
        <f t="shared" si="35"/>
        <v>126077</v>
      </c>
      <c r="I673" s="53">
        <f t="shared" si="35"/>
        <v>307477</v>
      </c>
      <c r="J673" s="53">
        <f t="shared" si="35"/>
        <v>2407892</v>
      </c>
      <c r="K673" s="53">
        <f t="shared" si="35"/>
        <v>4357865</v>
      </c>
      <c r="L673" s="53">
        <f t="shared" si="35"/>
        <v>410268</v>
      </c>
      <c r="M673" s="53">
        <f t="shared" si="35"/>
        <v>414074</v>
      </c>
      <c r="N673" s="53">
        <f t="shared" si="35"/>
        <v>180391</v>
      </c>
    </row>
    <row r="674" spans="1:14" ht="12.75">
      <c r="A674" s="130" t="s">
        <v>19</v>
      </c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</row>
    <row r="675" spans="1:14" ht="12.75">
      <c r="A675" s="130" t="s">
        <v>20</v>
      </c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</row>
    <row r="676" spans="1:14" ht="12.75">
      <c r="A676" s="134" t="s">
        <v>719</v>
      </c>
      <c r="B676" s="134"/>
      <c r="C676" s="53">
        <f>C630+C673</f>
        <v>243300323.63</v>
      </c>
      <c r="D676" s="53">
        <f>D630+D673</f>
        <v>137461639.2</v>
      </c>
      <c r="E676" s="53">
        <f aca="true" t="shared" si="36" ref="E676:N676">E673+E630</f>
        <v>53707297.74</v>
      </c>
      <c r="F676" s="53">
        <f t="shared" si="36"/>
        <v>59553598.16</v>
      </c>
      <c r="G676" s="53">
        <f t="shared" si="36"/>
        <v>12892864.25</v>
      </c>
      <c r="H676" s="53">
        <f t="shared" si="36"/>
        <v>6501199.28</v>
      </c>
      <c r="I676" s="53">
        <f t="shared" si="36"/>
        <v>20564147.12</v>
      </c>
      <c r="J676" s="53">
        <f t="shared" si="36"/>
        <v>31772158.869999997</v>
      </c>
      <c r="K676" s="53">
        <f t="shared" si="36"/>
        <v>17447678.7</v>
      </c>
      <c r="L676" s="53">
        <f t="shared" si="36"/>
        <v>13087522.459999999</v>
      </c>
      <c r="M676" s="53">
        <f t="shared" si="36"/>
        <v>23333159.080000002</v>
      </c>
      <c r="N676" s="53">
        <f t="shared" si="36"/>
        <v>4440698.5</v>
      </c>
    </row>
    <row r="677" spans="1:14" ht="12.75">
      <c r="A677" s="130" t="s">
        <v>19</v>
      </c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</row>
    <row r="678" spans="1:14" ht="12.75">
      <c r="A678" s="130" t="s">
        <v>20</v>
      </c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</row>
  </sheetData>
  <sheetProtection/>
  <mergeCells count="140">
    <mergeCell ref="A632:N632"/>
    <mergeCell ref="A606:N606"/>
    <mergeCell ref="A627:B627"/>
    <mergeCell ref="A628:N628"/>
    <mergeCell ref="A629:N629"/>
    <mergeCell ref="A630:B630"/>
    <mergeCell ref="A631:N631"/>
    <mergeCell ref="A600:B600"/>
    <mergeCell ref="A601:N601"/>
    <mergeCell ref="A602:N602"/>
    <mergeCell ref="A603:B603"/>
    <mergeCell ref="A604:N604"/>
    <mergeCell ref="A605:N605"/>
    <mergeCell ref="A551:N551"/>
    <mergeCell ref="A552:N552"/>
    <mergeCell ref="A553:B553"/>
    <mergeCell ref="A554:N554"/>
    <mergeCell ref="A555:N555"/>
    <mergeCell ref="A556:N556"/>
    <mergeCell ref="A515:B515"/>
    <mergeCell ref="A516:N516"/>
    <mergeCell ref="A473:A474"/>
    <mergeCell ref="D473:D474"/>
    <mergeCell ref="E473:E474"/>
    <mergeCell ref="A550:B550"/>
    <mergeCell ref="A338:M338"/>
    <mergeCell ref="A339:B339"/>
    <mergeCell ref="A421:N421"/>
    <mergeCell ref="A382:B382"/>
    <mergeCell ref="A423:N423"/>
    <mergeCell ref="A518:N518"/>
    <mergeCell ref="A460:N460"/>
    <mergeCell ref="A512:B512"/>
    <mergeCell ref="A513:N513"/>
    <mergeCell ref="A514:N514"/>
    <mergeCell ref="A287:N287"/>
    <mergeCell ref="A289:N289"/>
    <mergeCell ref="A384:N384"/>
    <mergeCell ref="A380:N380"/>
    <mergeCell ref="A340:N340"/>
    <mergeCell ref="A517:N517"/>
    <mergeCell ref="A457:B457"/>
    <mergeCell ref="A458:N458"/>
    <mergeCell ref="A385:N385"/>
    <mergeCell ref="A337:N337"/>
    <mergeCell ref="A381:M381"/>
    <mergeCell ref="A424:N424"/>
    <mergeCell ref="A422:B422"/>
    <mergeCell ref="A425:N425"/>
    <mergeCell ref="A454:B454"/>
    <mergeCell ref="F473:F474"/>
    <mergeCell ref="D442:D443"/>
    <mergeCell ref="M473:M474"/>
    <mergeCell ref="N473:N474"/>
    <mergeCell ref="A288:N288"/>
    <mergeCell ref="B265:N265"/>
    <mergeCell ref="A336:B336"/>
    <mergeCell ref="A286:B286"/>
    <mergeCell ref="A459:N459"/>
    <mergeCell ref="A455:N455"/>
    <mergeCell ref="A456:N456"/>
    <mergeCell ref="A419:B419"/>
    <mergeCell ref="A420:N420"/>
    <mergeCell ref="A383:N383"/>
    <mergeCell ref="A315:N315"/>
    <mergeCell ref="A316:N316"/>
    <mergeCell ref="A342:N342"/>
    <mergeCell ref="A200:N200"/>
    <mergeCell ref="A201:N201"/>
    <mergeCell ref="A232:N232"/>
    <mergeCell ref="A231:N231"/>
    <mergeCell ref="A313:B313"/>
    <mergeCell ref="A262:B262"/>
    <mergeCell ref="A230:B230"/>
    <mergeCell ref="A379:B379"/>
    <mergeCell ref="A199:B199"/>
    <mergeCell ref="A202:N202"/>
    <mergeCell ref="A170:B170"/>
    <mergeCell ref="A171:N171"/>
    <mergeCell ref="A122:M122"/>
    <mergeCell ref="A140:N140"/>
    <mergeCell ref="A341:N341"/>
    <mergeCell ref="A233:N233"/>
    <mergeCell ref="A314:N314"/>
    <mergeCell ref="A21:N21"/>
    <mergeCell ref="A23:N23"/>
    <mergeCell ref="A49:N49"/>
    <mergeCell ref="A57:N57"/>
    <mergeCell ref="A38:N38"/>
    <mergeCell ref="A37:N37"/>
    <mergeCell ref="A22:N22"/>
    <mergeCell ref="A47:B47"/>
    <mergeCell ref="A35:B35"/>
    <mergeCell ref="A36:N36"/>
    <mergeCell ref="B3:B4"/>
    <mergeCell ref="C3:C4"/>
    <mergeCell ref="D3:D4"/>
    <mergeCell ref="A3:A4"/>
    <mergeCell ref="A5:N5"/>
    <mergeCell ref="A1:N1"/>
    <mergeCell ref="A2:N2"/>
    <mergeCell ref="A8:N8"/>
    <mergeCell ref="E3:N3"/>
    <mergeCell ref="A120:N120"/>
    <mergeCell ref="A119:B119"/>
    <mergeCell ref="A50:N50"/>
    <mergeCell ref="A67:B67"/>
    <mergeCell ref="A56:B56"/>
    <mergeCell ref="A20:B20"/>
    <mergeCell ref="A69:N69"/>
    <mergeCell ref="A59:N59"/>
    <mergeCell ref="A48:N48"/>
    <mergeCell ref="A93:N93"/>
    <mergeCell ref="A94:N94"/>
    <mergeCell ref="A139:N139"/>
    <mergeCell ref="A70:N70"/>
    <mergeCell ref="A58:N58"/>
    <mergeCell ref="A68:N68"/>
    <mergeCell ref="A92:B92"/>
    <mergeCell ref="A95:N95"/>
    <mergeCell ref="A172:M172"/>
    <mergeCell ref="A263:N263"/>
    <mergeCell ref="A264:M264"/>
    <mergeCell ref="A138:B138"/>
    <mergeCell ref="A121:N121"/>
    <mergeCell ref="A141:N141"/>
    <mergeCell ref="A173:N173"/>
    <mergeCell ref="G473:G474"/>
    <mergeCell ref="H473:H474"/>
    <mergeCell ref="I473:I474"/>
    <mergeCell ref="J473:J474"/>
    <mergeCell ref="K473:K474"/>
    <mergeCell ref="L473:L474"/>
    <mergeCell ref="A678:N678"/>
    <mergeCell ref="A633:N633"/>
    <mergeCell ref="A673:B673"/>
    <mergeCell ref="A674:N674"/>
    <mergeCell ref="A675:N675"/>
    <mergeCell ref="A676:B676"/>
    <mergeCell ref="A677:N677"/>
  </mergeCells>
  <printOptions horizontalCentered="1"/>
  <pageMargins left="0.15748031496062992" right="0.15748031496062992" top="0.7480314960629921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BartoszG</dc:creator>
  <cp:keywords/>
  <dc:description/>
  <cp:lastModifiedBy>ZDP OSTRÓDA</cp:lastModifiedBy>
  <cp:lastPrinted>2023-06-20T10:15:16Z</cp:lastPrinted>
  <dcterms:created xsi:type="dcterms:W3CDTF">2012-12-27T07:11:04Z</dcterms:created>
  <dcterms:modified xsi:type="dcterms:W3CDTF">2024-02-06T10:44:59Z</dcterms:modified>
  <cp:category/>
  <cp:version/>
  <cp:contentType/>
  <cp:contentStatus/>
</cp:coreProperties>
</file>